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2 - Subsistemas\1. Publicación\"/>
    </mc:Choice>
  </mc:AlternateContent>
  <bookViews>
    <workbookView xWindow="0" yWindow="0" windowWidth="20490" windowHeight="9045" activeTab="1"/>
  </bookViews>
  <sheets>
    <sheet name="Disponibilidad" sheetId="2" r:id="rId1"/>
    <sheet name="Oportunidad" sheetId="4" r:id="rId2"/>
  </sheets>
  <definedNames>
    <definedName name="_xlnm._FilterDatabase" localSheetId="0" hidden="1">Disponibilidad!$A$7:$J$37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4" l="1"/>
  <c r="K10" i="4"/>
  <c r="K11" i="4"/>
  <c r="K12" i="4"/>
  <c r="L12" i="4" s="1"/>
  <c r="M12" i="4" s="1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8" i="4"/>
  <c r="L16" i="4"/>
  <c r="M16" i="4" s="1"/>
  <c r="L17" i="4" l="1"/>
  <c r="M17" i="4" s="1"/>
  <c r="L9" i="4"/>
  <c r="M9" i="4" s="1"/>
  <c r="L13" i="4"/>
  <c r="M13" i="4" s="1"/>
  <c r="L14" i="4"/>
  <c r="M14" i="4" s="1"/>
  <c r="L11" i="4"/>
  <c r="M11" i="4" s="1"/>
  <c r="L15" i="4"/>
  <c r="M15" i="4" s="1"/>
  <c r="L18" i="4"/>
  <c r="M18" i="4" s="1"/>
  <c r="L10" i="4"/>
  <c r="M10" i="4" s="1"/>
  <c r="L8" i="4"/>
  <c r="M8" i="4" s="1"/>
  <c r="L19" i="4" l="1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F8" i="4"/>
  <c r="H8" i="2" l="1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H33" i="2"/>
  <c r="J33" i="2" s="1"/>
  <c r="H34" i="2"/>
  <c r="J34" i="2" s="1"/>
  <c r="H19" i="2"/>
  <c r="J19" i="2" s="1"/>
  <c r="H20" i="2"/>
  <c r="J20" i="2" s="1"/>
  <c r="H21" i="2"/>
  <c r="J21" i="2" s="1"/>
  <c r="H22" i="2"/>
  <c r="J22" i="2" s="1"/>
  <c r="H23" i="2"/>
  <c r="J23" i="2" s="1"/>
  <c r="H24" i="2"/>
  <c r="J24" i="2" s="1"/>
  <c r="H25" i="2"/>
  <c r="J25" i="2" s="1"/>
  <c r="H26" i="2"/>
  <c r="J26" i="2" s="1"/>
  <c r="H35" i="2"/>
  <c r="J35" i="2" s="1"/>
  <c r="H36" i="2"/>
  <c r="J36" i="2" s="1"/>
  <c r="H37" i="2"/>
  <c r="J37" i="2" s="1"/>
  <c r="F19" i="2" l="1"/>
  <c r="F19" i="4"/>
  <c r="F37" i="4" l="1"/>
  <c r="F36" i="4"/>
  <c r="F35" i="4"/>
  <c r="F31" i="4"/>
  <c r="F27" i="4"/>
  <c r="F37" i="2"/>
  <c r="F36" i="2"/>
  <c r="F35" i="2"/>
  <c r="F31" i="2"/>
  <c r="F27" i="2"/>
  <c r="F8" i="2"/>
</calcChain>
</file>

<file path=xl/sharedStrings.xml><?xml version="1.0" encoding="utf-8"?>
<sst xmlns="http://schemas.openxmlformats.org/spreadsheetml/2006/main" count="253" uniqueCount="68">
  <si>
    <t>DESCRIPCIÓN COMPONENTE</t>
  </si>
  <si>
    <t>ANEXO TÉCNICO</t>
  </si>
  <si>
    <t>CLASIFICACIÓN DEL SISTEMA</t>
  </si>
  <si>
    <t>Sistema de energía y equipos especiales</t>
  </si>
  <si>
    <t>Crítico</t>
  </si>
  <si>
    <t>Aire acondicionado de Precisión</t>
  </si>
  <si>
    <t>SUBCOMPONENTE</t>
  </si>
  <si>
    <t>Sistema contra incendios</t>
  </si>
  <si>
    <t xml:space="preserve">Automatización, iluminación y sonido 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</si>
  <si>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</si>
  <si>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</si>
  <si>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</si>
  <si>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</si>
  <si>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</si>
  <si>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Unidad manejadora de aire acondicionado</t>
  </si>
  <si>
    <t xml:space="preserve">Chillers </t>
  </si>
  <si>
    <t xml:space="preserve">Variador </t>
  </si>
  <si>
    <t>Controlador</t>
  </si>
  <si>
    <t xml:space="preserve">Servidor  Monitoreo </t>
  </si>
  <si>
    <t>Monitor para rack</t>
  </si>
  <si>
    <t>Ethernet Switch</t>
  </si>
  <si>
    <t>StruxureWare Data Center Expert Basic</t>
  </si>
  <si>
    <t>Homelynk</t>
  </si>
  <si>
    <t xml:space="preserve">Bombas </t>
  </si>
  <si>
    <t>CCTV interno y control  de acceso</t>
  </si>
  <si>
    <t>CCTV interno-camaras</t>
  </si>
  <si>
    <t>CCTV interno-Servidor</t>
  </si>
  <si>
    <t>CCTV interno-Estaciones de computo</t>
  </si>
  <si>
    <t>CCTV interno-Switch</t>
  </si>
  <si>
    <t xml:space="preserve">Control de acceso-panel de control </t>
  </si>
  <si>
    <t>Control de acceso-Lectoras Biometricas</t>
  </si>
  <si>
    <t>Control de acceso-Lectoras de proximidad</t>
  </si>
  <si>
    <t>Pulsador de salida</t>
  </si>
  <si>
    <t>Componetes sistema contra incendios: Detectores fotoeléctrico direccionable (150), 3 detector térmico (3), Corneta Luz Estroboscópica (8),•  Panel de control (1), módulos direccionables (2), Sirenas (2) y Detectores de humo (2), • Estación manual de aborto (8),•  Cilindro FM200 AC 375Lb (1), Estación manual de descarga (8),•  Rociadores (150), manometros (9), Válvulas(7), • Stopper alarma sti-1130 p/estación (8),
 Modulo aom-2rf (17)</t>
  </si>
  <si>
    <t xml:space="preserve">Componetes de automatización e iluminación cuenta con: Aplicativo Andover Continum (1), controlador del bus de comunicaciones (1), Conversor de protocolo (1), Sistema SCADA (1), servidor (1), Z Max (3)
 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</si>
  <si>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yMicrófono inalámbrico de solapa (2)</t>
  </si>
  <si>
    <t>TOTAL ELEMENTOS</t>
  </si>
  <si>
    <t xml:space="preserve"> 1 UPS DE 2 KVA</t>
  </si>
  <si>
    <t xml:space="preserve">  UPS 60KVA</t>
  </si>
  <si>
    <t xml:space="preserve"> UPS de 45KVA  </t>
  </si>
  <si>
    <t xml:space="preserve"> Tableros eléctricos </t>
  </si>
  <si>
    <t>Planta eléctrica DIESEL</t>
  </si>
  <si>
    <t>Banco de baterías</t>
  </si>
  <si>
    <t xml:space="preserve">Tableros de Transferencia </t>
  </si>
  <si>
    <t>Fases de carga</t>
  </si>
  <si>
    <t>DISPONIBILIDAD</t>
  </si>
  <si>
    <t>OPORTUNIDAD</t>
  </si>
  <si>
    <t>98%≤Dmes≤100%</t>
  </si>
  <si>
    <t>85%≤Dmes&lt;95%</t>
  </si>
  <si>
    <t>Dmes&lt;85%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</si>
  <si>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 Micrófono inalámbrico de solapa (2)</t>
  </si>
  <si>
    <t>&gt;=98%</t>
  </si>
  <si>
    <t>D.O. 1</t>
  </si>
  <si>
    <t>D.O. 2</t>
  </si>
  <si>
    <t>D.O. 3</t>
  </si>
  <si>
    <t>D.O. 4</t>
  </si>
  <si>
    <t xml:space="preserve">ANS Y CÁLCULO DE LOS KPI DE DISPONIBILIDAD Y DESCUENTO OPERATIVO ( D.O.) PARA LOS DIFERENTES COMPONENTES DEL CONTRATO DE MANTENIMIENTO BUSINESS PLAZA </t>
  </si>
  <si>
    <t>95%≤Dmes&lt;98%</t>
  </si>
  <si>
    <t>ANS Y CÁLCULO DE LOS KPI DE OPORTUNIDAD PARA LOS DIFERENTES COMPONENTES DEL CONTRATO DE MANTENIMIENTO BUSINESS PLAZA Y DESCUENTO OPERATIVO (D.O.)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</si>
  <si>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</si>
  <si>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</si>
  <si>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</si>
  <si>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</si>
  <si>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</si>
  <si>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</si>
  <si>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Componetes de automatización e iluminación cuenta con: Aplicativo Andover Continum (1), controlador del bus de comunicaciones (1), Conversor de protocolo (1), Sistema SCADA (1), servidor (1), Z Max (3)</t>
  </si>
  <si>
    <t>ANEXO
TÉCNICO</t>
  </si>
  <si>
    <t>Sensores( Leak Rope Sensor, Rack Sensor, Temperature Sensor &amp; 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</si>
</sst>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1" applyFont="1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la9" displayName="Tabla9" ref="A7:M37" totalsRowShown="0" headerRowDxfId="15" dataDxfId="14" tableBorderDxfId="13">
  <autoFilter ref="A7:M37"/>
  <tableColumns count="13">
    <tableColumn id="1" name="ANEXO_x000a_TÉCNICO" dataDxfId="12"/>
    <tableColumn id="2" name="DESCRIPCIÓN COMPONENTE" dataDxfId="11"/>
    <tableColumn id="3" name="SUBCOMPONENTE" dataDxfId="0"/>
    <tableColumn id="4" name="CLASIFICACIÓN DEL SISTEMA" dataDxfId="10"/>
    <tableColumn id="5" name="CANTIDAD ELEMENTOS" dataDxfId="9"/>
    <tableColumn id="6" name="TOTAL ELEMENTOS" dataDxfId="8">
      <calculatedColumnFormula>E8</calculatedColumnFormula>
    </tableColumn>
    <tableColumn id="7" name="ELEMENTOS REPORTADOS FUERA DE SERVICIO" dataDxfId="7"/>
    <tableColumn id="8" name="FECHA APERTURA CASO EN MESA DE AYUDA" dataDxfId="6"/>
    <tableColumn id="9" name="FECHA DE CIERRE MESA DE AYUDA" dataDxfId="5"/>
    <tableColumn id="10" name="TIEMPO DE SOLUCIÓN" dataDxfId="1" dataCellStyle="Porcentaje">
      <calculatedColumnFormula>INT(HOUR(Tabla9[[#This Row],[FECHA DE CIERRE MESA DE AYUDA]]-Tabla9[[#This Row],[FECHA APERTURA CASO EN MESA DE AYUDA]]))</calculatedColumnFormula>
    </tableColumn>
    <tableColumn id="11" name="TIEMPO PACTADO CONTRATO SISTEMA CRÍTICO t &lt;= 2h , SISTEMA NO CRÍTICO t &lt;= 12 h" dataDxfId="4">
      <calculatedColumnFormula>IF(Tabla9[[#This Row],[CLASIFICACIÓN DEL SISTEMA]]="Crítico",2,12)</calculatedColumnFormula>
    </tableColumn>
    <tableColumn id="12" name="KPI DE OPORTUNIDAD ( KPIo)" dataDxfId="3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name="DESCUENTO OPERATIVO" dataDxfId="2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70" zoomScaleNormal="7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" customHeight="1" x14ac:dyDescent="0.25">
      <c r="A2" s="42" t="s">
        <v>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52</v>
      </c>
      <c r="M4" s="7" t="s">
        <v>53</v>
      </c>
      <c r="N4" s="7" t="s">
        <v>54</v>
      </c>
      <c r="O4" s="7" t="s">
        <v>55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8" t="s">
        <v>47</v>
      </c>
      <c r="M5" s="28" t="s">
        <v>57</v>
      </c>
      <c r="N5" s="28" t="s">
        <v>48</v>
      </c>
      <c r="O5" s="28" t="s">
        <v>49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9">
        <v>0</v>
      </c>
      <c r="M6" s="29">
        <v>0.02</v>
      </c>
      <c r="N6" s="29">
        <v>0.03</v>
      </c>
      <c r="O6" s="29">
        <v>0.05</v>
      </c>
    </row>
    <row r="7" spans="1:15" ht="60" customHeight="1" x14ac:dyDescent="0.25">
      <c r="A7" s="35" t="s">
        <v>1</v>
      </c>
      <c r="B7" s="35" t="s">
        <v>0</v>
      </c>
      <c r="C7" s="35" t="s">
        <v>6</v>
      </c>
      <c r="D7" s="35" t="s">
        <v>2</v>
      </c>
      <c r="E7" s="35" t="s">
        <v>10</v>
      </c>
      <c r="F7" s="35" t="s">
        <v>36</v>
      </c>
      <c r="G7" s="35" t="s">
        <v>11</v>
      </c>
      <c r="H7" s="35" t="s">
        <v>63</v>
      </c>
      <c r="I7" s="35" t="s">
        <v>59</v>
      </c>
      <c r="J7" s="35" t="s">
        <v>60</v>
      </c>
      <c r="K7" s="32"/>
      <c r="L7" s="30"/>
      <c r="M7" s="30"/>
      <c r="N7" s="30"/>
    </row>
    <row r="8" spans="1:15" ht="15" customHeight="1" x14ac:dyDescent="0.25">
      <c r="A8" s="46">
        <v>2</v>
      </c>
      <c r="B8" s="46" t="s">
        <v>5</v>
      </c>
      <c r="C8" s="46" t="s">
        <v>14</v>
      </c>
      <c r="D8" s="46" t="s">
        <v>4</v>
      </c>
      <c r="E8" s="47">
        <v>5</v>
      </c>
      <c r="F8" s="47">
        <f>SUM(E8:E18)</f>
        <v>98</v>
      </c>
      <c r="G8" s="47">
        <v>1</v>
      </c>
      <c r="H8" s="48">
        <f t="shared" ref="H8:H26" si="0">(E8-G8)/E8</f>
        <v>0.8</v>
      </c>
      <c r="I8" s="47" t="s">
        <v>51</v>
      </c>
      <c r="J8" s="48">
        <f>IF(H8&gt;=98%,0%,IF(AND(H8&gt;=95%,H8&lt;98%),2%,IF(AND(H8&gt;=85%,H8&lt;95%),3%,5%)))</f>
        <v>0.05</v>
      </c>
      <c r="K8" s="31"/>
      <c r="L8" s="33"/>
      <c r="M8" s="33"/>
      <c r="N8" s="33"/>
    </row>
    <row r="9" spans="1:15" ht="15" customHeight="1" x14ac:dyDescent="0.25">
      <c r="A9" s="2">
        <v>2</v>
      </c>
      <c r="B9" s="2" t="s">
        <v>5</v>
      </c>
      <c r="C9" s="2" t="s">
        <v>15</v>
      </c>
      <c r="D9" s="2" t="s">
        <v>4</v>
      </c>
      <c r="E9" s="36">
        <v>2</v>
      </c>
      <c r="F9" s="36"/>
      <c r="G9" s="36">
        <v>0</v>
      </c>
      <c r="H9" s="45">
        <f t="shared" si="0"/>
        <v>1</v>
      </c>
      <c r="I9" s="36" t="s">
        <v>51</v>
      </c>
      <c r="J9" s="45">
        <f t="shared" ref="J9:J26" si="1">IF(H9&gt;=98%,0%,IF(AND(H9&gt;=95%,H9&lt;98%),2%,IF(AND(H9&gt;=85%,H9&lt;95%),3%,5%)))</f>
        <v>0</v>
      </c>
      <c r="K9" s="31"/>
      <c r="L9" s="33"/>
      <c r="M9" s="33"/>
      <c r="N9" s="33"/>
    </row>
    <row r="10" spans="1:15" ht="15" customHeight="1" x14ac:dyDescent="0.25">
      <c r="A10" s="46">
        <v>2</v>
      </c>
      <c r="B10" s="46" t="s">
        <v>5</v>
      </c>
      <c r="C10" s="46" t="s">
        <v>23</v>
      </c>
      <c r="D10" s="46" t="s">
        <v>4</v>
      </c>
      <c r="E10" s="47">
        <v>2</v>
      </c>
      <c r="F10" s="47"/>
      <c r="G10" s="47">
        <v>0</v>
      </c>
      <c r="H10" s="48">
        <f t="shared" si="0"/>
        <v>1</v>
      </c>
      <c r="I10" s="47" t="s">
        <v>51</v>
      </c>
      <c r="J10" s="48">
        <f t="shared" si="1"/>
        <v>0</v>
      </c>
      <c r="K10" s="31"/>
      <c r="L10" s="33"/>
      <c r="M10" s="33"/>
      <c r="N10" s="33"/>
    </row>
    <row r="11" spans="1:15" ht="15" customHeight="1" x14ac:dyDescent="0.25">
      <c r="A11" s="2">
        <v>2</v>
      </c>
      <c r="B11" s="2" t="s">
        <v>5</v>
      </c>
      <c r="C11" s="2" t="s">
        <v>16</v>
      </c>
      <c r="D11" s="2" t="s">
        <v>4</v>
      </c>
      <c r="E11" s="36">
        <v>2</v>
      </c>
      <c r="F11" s="36"/>
      <c r="G11" s="36">
        <v>0</v>
      </c>
      <c r="H11" s="45">
        <f t="shared" si="0"/>
        <v>1</v>
      </c>
      <c r="I11" s="36" t="s">
        <v>51</v>
      </c>
      <c r="J11" s="45">
        <f t="shared" si="1"/>
        <v>0</v>
      </c>
      <c r="K11" s="31"/>
      <c r="L11" s="33"/>
      <c r="M11" s="33"/>
      <c r="N11" s="33"/>
    </row>
    <row r="12" spans="1:15" ht="15" customHeight="1" x14ac:dyDescent="0.25">
      <c r="A12" s="46">
        <v>2</v>
      </c>
      <c r="B12" s="46" t="s">
        <v>5</v>
      </c>
      <c r="C12" s="46" t="s">
        <v>17</v>
      </c>
      <c r="D12" s="46" t="s">
        <v>4</v>
      </c>
      <c r="E12" s="47">
        <v>1</v>
      </c>
      <c r="F12" s="47"/>
      <c r="G12" s="47">
        <v>0</v>
      </c>
      <c r="H12" s="48">
        <f t="shared" si="0"/>
        <v>1</v>
      </c>
      <c r="I12" s="47" t="s">
        <v>51</v>
      </c>
      <c r="J12" s="48">
        <f t="shared" si="1"/>
        <v>0</v>
      </c>
      <c r="K12" s="31"/>
      <c r="L12" s="33"/>
      <c r="M12" s="33"/>
      <c r="N12" s="33"/>
    </row>
    <row r="13" spans="1:15" ht="15" customHeight="1" x14ac:dyDescent="0.25">
      <c r="A13" s="2">
        <v>2</v>
      </c>
      <c r="B13" s="2" t="s">
        <v>5</v>
      </c>
      <c r="C13" s="2" t="s">
        <v>18</v>
      </c>
      <c r="D13" s="2" t="s">
        <v>4</v>
      </c>
      <c r="E13" s="36">
        <v>1</v>
      </c>
      <c r="F13" s="36"/>
      <c r="G13" s="36">
        <v>0</v>
      </c>
      <c r="H13" s="45">
        <f t="shared" si="0"/>
        <v>1</v>
      </c>
      <c r="I13" s="36" t="s">
        <v>51</v>
      </c>
      <c r="J13" s="45">
        <f t="shared" si="1"/>
        <v>0</v>
      </c>
      <c r="K13" s="31"/>
      <c r="L13" s="33"/>
      <c r="M13" s="33"/>
      <c r="N13" s="33"/>
    </row>
    <row r="14" spans="1:15" ht="15" customHeight="1" x14ac:dyDescent="0.25">
      <c r="A14" s="46">
        <v>2</v>
      </c>
      <c r="B14" s="46" t="s">
        <v>5</v>
      </c>
      <c r="C14" s="46" t="s">
        <v>67</v>
      </c>
      <c r="D14" s="46" t="s">
        <v>4</v>
      </c>
      <c r="E14" s="47">
        <v>79</v>
      </c>
      <c r="F14" s="47"/>
      <c r="G14" s="47">
        <v>12</v>
      </c>
      <c r="H14" s="48">
        <f t="shared" si="0"/>
        <v>0.84810126582278478</v>
      </c>
      <c r="I14" s="47" t="s">
        <v>51</v>
      </c>
      <c r="J14" s="48">
        <f t="shared" si="1"/>
        <v>0.05</v>
      </c>
      <c r="K14" s="31"/>
      <c r="L14" s="33"/>
      <c r="M14" s="33"/>
      <c r="N14" s="33"/>
    </row>
    <row r="15" spans="1:15" ht="15" customHeight="1" x14ac:dyDescent="0.25">
      <c r="A15" s="2">
        <v>2</v>
      </c>
      <c r="B15" s="2" t="s">
        <v>5</v>
      </c>
      <c r="C15" s="2" t="s">
        <v>19</v>
      </c>
      <c r="D15" s="2" t="s">
        <v>4</v>
      </c>
      <c r="E15" s="36">
        <v>2</v>
      </c>
      <c r="F15" s="36"/>
      <c r="G15" s="36">
        <v>1</v>
      </c>
      <c r="H15" s="45">
        <f t="shared" si="0"/>
        <v>0.5</v>
      </c>
      <c r="I15" s="36" t="s">
        <v>51</v>
      </c>
      <c r="J15" s="45">
        <f t="shared" si="1"/>
        <v>0.05</v>
      </c>
      <c r="K15" s="31"/>
      <c r="L15" s="33"/>
      <c r="M15" s="33"/>
      <c r="N15" s="33"/>
    </row>
    <row r="16" spans="1:15" ht="15" customHeight="1" x14ac:dyDescent="0.25">
      <c r="A16" s="46">
        <v>2</v>
      </c>
      <c r="B16" s="46" t="s">
        <v>5</v>
      </c>
      <c r="C16" s="46" t="s">
        <v>20</v>
      </c>
      <c r="D16" s="46" t="s">
        <v>4</v>
      </c>
      <c r="E16" s="47">
        <v>2</v>
      </c>
      <c r="F16" s="47"/>
      <c r="G16" s="47">
        <v>1</v>
      </c>
      <c r="H16" s="48">
        <f t="shared" si="0"/>
        <v>0.5</v>
      </c>
      <c r="I16" s="47" t="s">
        <v>51</v>
      </c>
      <c r="J16" s="48">
        <f t="shared" si="1"/>
        <v>0.05</v>
      </c>
      <c r="K16" s="31"/>
      <c r="L16" s="33"/>
      <c r="M16" s="33"/>
      <c r="N16" s="33"/>
    </row>
    <row r="17" spans="1:14" ht="15" customHeight="1" x14ac:dyDescent="0.25">
      <c r="A17" s="2">
        <v>2</v>
      </c>
      <c r="B17" s="2" t="s">
        <v>5</v>
      </c>
      <c r="C17" s="2" t="s">
        <v>21</v>
      </c>
      <c r="D17" s="2" t="s">
        <v>4</v>
      </c>
      <c r="E17" s="36">
        <v>1</v>
      </c>
      <c r="F17" s="36"/>
      <c r="G17" s="36">
        <v>0</v>
      </c>
      <c r="H17" s="45">
        <f t="shared" si="0"/>
        <v>1</v>
      </c>
      <c r="I17" s="36" t="s">
        <v>51</v>
      </c>
      <c r="J17" s="45">
        <f t="shared" si="1"/>
        <v>0</v>
      </c>
      <c r="K17" s="31"/>
      <c r="L17" s="33"/>
      <c r="M17" s="33"/>
      <c r="N17" s="33"/>
    </row>
    <row r="18" spans="1:14" ht="15" customHeight="1" x14ac:dyDescent="0.25">
      <c r="A18" s="46">
        <v>2</v>
      </c>
      <c r="B18" s="46" t="s">
        <v>5</v>
      </c>
      <c r="C18" s="46" t="s">
        <v>22</v>
      </c>
      <c r="D18" s="46" t="s">
        <v>4</v>
      </c>
      <c r="E18" s="47">
        <v>1</v>
      </c>
      <c r="F18" s="47"/>
      <c r="G18" s="47">
        <v>0</v>
      </c>
      <c r="H18" s="48">
        <f t="shared" si="0"/>
        <v>1</v>
      </c>
      <c r="I18" s="47" t="s">
        <v>51</v>
      </c>
      <c r="J18" s="48">
        <f t="shared" si="1"/>
        <v>0</v>
      </c>
      <c r="K18" s="31"/>
      <c r="L18" s="33"/>
      <c r="M18" s="33"/>
      <c r="N18" s="33"/>
    </row>
    <row r="19" spans="1:14" ht="15" customHeight="1" x14ac:dyDescent="0.25">
      <c r="A19" s="2">
        <v>9</v>
      </c>
      <c r="B19" s="2" t="s">
        <v>3</v>
      </c>
      <c r="C19" s="2" t="s">
        <v>39</v>
      </c>
      <c r="D19" s="2" t="s">
        <v>4</v>
      </c>
      <c r="E19" s="36">
        <v>4</v>
      </c>
      <c r="F19" s="36">
        <f>SUM(E19:E26)</f>
        <v>19</v>
      </c>
      <c r="G19" s="36">
        <v>1</v>
      </c>
      <c r="H19" s="45">
        <f t="shared" si="0"/>
        <v>0.75</v>
      </c>
      <c r="I19" s="36" t="s">
        <v>51</v>
      </c>
      <c r="J19" s="45">
        <f t="shared" si="1"/>
        <v>0.05</v>
      </c>
      <c r="K19" s="31"/>
      <c r="L19" s="33"/>
      <c r="M19" s="33"/>
      <c r="N19" s="33"/>
    </row>
    <row r="20" spans="1:14" ht="15" customHeight="1" x14ac:dyDescent="0.25">
      <c r="A20" s="46">
        <v>9</v>
      </c>
      <c r="B20" s="46" t="s">
        <v>3</v>
      </c>
      <c r="C20" s="46" t="s">
        <v>38</v>
      </c>
      <c r="D20" s="46" t="s">
        <v>4</v>
      </c>
      <c r="E20" s="47">
        <v>1</v>
      </c>
      <c r="F20" s="47"/>
      <c r="G20" s="47">
        <v>0</v>
      </c>
      <c r="H20" s="48">
        <f t="shared" si="0"/>
        <v>1</v>
      </c>
      <c r="I20" s="47" t="s">
        <v>51</v>
      </c>
      <c r="J20" s="48">
        <f t="shared" si="1"/>
        <v>0</v>
      </c>
      <c r="K20" s="31"/>
      <c r="L20" s="33"/>
      <c r="M20" s="33"/>
      <c r="N20" s="33"/>
    </row>
    <row r="21" spans="1:14" ht="15" customHeight="1" x14ac:dyDescent="0.25">
      <c r="A21" s="2">
        <v>9</v>
      </c>
      <c r="B21" s="2" t="s">
        <v>3</v>
      </c>
      <c r="C21" s="2" t="s">
        <v>37</v>
      </c>
      <c r="D21" s="2" t="s">
        <v>4</v>
      </c>
      <c r="E21" s="36">
        <v>1</v>
      </c>
      <c r="F21" s="36"/>
      <c r="G21" s="36">
        <v>0</v>
      </c>
      <c r="H21" s="45">
        <f t="shared" si="0"/>
        <v>1</v>
      </c>
      <c r="I21" s="36" t="s">
        <v>51</v>
      </c>
      <c r="J21" s="45">
        <f t="shared" si="1"/>
        <v>0</v>
      </c>
      <c r="K21" s="31"/>
      <c r="L21" s="33"/>
      <c r="M21" s="33"/>
      <c r="N21" s="33"/>
    </row>
    <row r="22" spans="1:14" ht="15" customHeight="1" x14ac:dyDescent="0.25">
      <c r="A22" s="46">
        <v>9</v>
      </c>
      <c r="B22" s="46" t="s">
        <v>3</v>
      </c>
      <c r="C22" s="46" t="s">
        <v>43</v>
      </c>
      <c r="D22" s="46" t="s">
        <v>4</v>
      </c>
      <c r="E22" s="47">
        <v>2</v>
      </c>
      <c r="F22" s="47"/>
      <c r="G22" s="47">
        <v>0</v>
      </c>
      <c r="H22" s="48">
        <f t="shared" si="0"/>
        <v>1</v>
      </c>
      <c r="I22" s="47" t="s">
        <v>51</v>
      </c>
      <c r="J22" s="48">
        <f t="shared" si="1"/>
        <v>0</v>
      </c>
      <c r="K22" s="31"/>
      <c r="L22" s="33"/>
      <c r="M22" s="33"/>
      <c r="N22" s="33"/>
    </row>
    <row r="23" spans="1:14" ht="15" customHeight="1" x14ac:dyDescent="0.25">
      <c r="A23" s="2">
        <v>9</v>
      </c>
      <c r="B23" s="2" t="s">
        <v>3</v>
      </c>
      <c r="C23" s="2" t="s">
        <v>40</v>
      </c>
      <c r="D23" s="2" t="s">
        <v>4</v>
      </c>
      <c r="E23" s="36">
        <v>8</v>
      </c>
      <c r="F23" s="36"/>
      <c r="G23" s="36">
        <v>1</v>
      </c>
      <c r="H23" s="45">
        <f t="shared" si="0"/>
        <v>0.875</v>
      </c>
      <c r="I23" s="36" t="s">
        <v>51</v>
      </c>
      <c r="J23" s="45">
        <f t="shared" si="1"/>
        <v>0.03</v>
      </c>
      <c r="K23" s="31"/>
      <c r="L23" s="33"/>
      <c r="M23" s="33"/>
      <c r="N23" s="33"/>
    </row>
    <row r="24" spans="1:14" ht="15" customHeight="1" x14ac:dyDescent="0.25">
      <c r="A24" s="46">
        <v>9</v>
      </c>
      <c r="B24" s="46" t="s">
        <v>3</v>
      </c>
      <c r="C24" s="46" t="s">
        <v>44</v>
      </c>
      <c r="D24" s="46" t="s">
        <v>4</v>
      </c>
      <c r="E24" s="47">
        <v>1</v>
      </c>
      <c r="F24" s="47"/>
      <c r="G24" s="47">
        <v>0</v>
      </c>
      <c r="H24" s="48">
        <f t="shared" si="0"/>
        <v>1</v>
      </c>
      <c r="I24" s="47" t="s">
        <v>51</v>
      </c>
      <c r="J24" s="48">
        <f t="shared" si="1"/>
        <v>0</v>
      </c>
      <c r="K24" s="31"/>
      <c r="L24" s="33"/>
      <c r="M24" s="33"/>
      <c r="N24" s="33"/>
    </row>
    <row r="25" spans="1:14" ht="15" customHeight="1" x14ac:dyDescent="0.25">
      <c r="A25" s="2">
        <v>9</v>
      </c>
      <c r="B25" s="2" t="s">
        <v>3</v>
      </c>
      <c r="C25" s="2" t="s">
        <v>41</v>
      </c>
      <c r="D25" s="2" t="s">
        <v>4</v>
      </c>
      <c r="E25" s="36">
        <v>1</v>
      </c>
      <c r="F25" s="36"/>
      <c r="G25" s="36">
        <v>0</v>
      </c>
      <c r="H25" s="45">
        <f t="shared" si="0"/>
        <v>1</v>
      </c>
      <c r="I25" s="36" t="s">
        <v>51</v>
      </c>
      <c r="J25" s="45">
        <f t="shared" si="1"/>
        <v>0</v>
      </c>
      <c r="K25" s="31"/>
      <c r="L25" s="33"/>
      <c r="M25" s="33"/>
      <c r="N25" s="33"/>
    </row>
    <row r="26" spans="1:14" ht="15" customHeight="1" x14ac:dyDescent="0.25">
      <c r="A26" s="46">
        <v>9</v>
      </c>
      <c r="B26" s="46" t="s">
        <v>3</v>
      </c>
      <c r="C26" s="46" t="s">
        <v>42</v>
      </c>
      <c r="D26" s="46" t="s">
        <v>4</v>
      </c>
      <c r="E26" s="47">
        <v>1</v>
      </c>
      <c r="F26" s="47"/>
      <c r="G26" s="47">
        <v>0</v>
      </c>
      <c r="H26" s="48">
        <f t="shared" si="0"/>
        <v>1</v>
      </c>
      <c r="I26" s="47" t="s">
        <v>51</v>
      </c>
      <c r="J26" s="48">
        <f t="shared" si="1"/>
        <v>0</v>
      </c>
      <c r="K26" s="31"/>
      <c r="L26" s="33"/>
      <c r="M26" s="33"/>
      <c r="N26" s="33"/>
    </row>
    <row r="27" spans="1:14" ht="15" customHeight="1" x14ac:dyDescent="0.25">
      <c r="A27" s="2">
        <v>7</v>
      </c>
      <c r="B27" s="2" t="s">
        <v>24</v>
      </c>
      <c r="C27" s="2" t="s">
        <v>25</v>
      </c>
      <c r="D27" s="2" t="s">
        <v>9</v>
      </c>
      <c r="E27" s="36">
        <v>146</v>
      </c>
      <c r="F27" s="36">
        <f>SUM(E27:E30)</f>
        <v>159</v>
      </c>
      <c r="G27" s="36">
        <v>10</v>
      </c>
      <c r="H27" s="45">
        <f t="shared" ref="H27:H37" si="2">(E27-G27)/E27</f>
        <v>0.93150684931506844</v>
      </c>
      <c r="I27" s="36" t="s">
        <v>51</v>
      </c>
      <c r="J27" s="45">
        <f t="shared" ref="J27:J37" si="3">IF(H27&gt;=98%,0%,IF(AND(H27&gt;=95%,H27&lt;98%),2%,IF(AND(H27&gt;=85%,H27&lt;95%),3%,5%)))</f>
        <v>0.03</v>
      </c>
      <c r="K27" s="31"/>
      <c r="L27" s="34"/>
      <c r="M27" s="34"/>
      <c r="N27" s="34"/>
    </row>
    <row r="28" spans="1:14" ht="15" customHeight="1" x14ac:dyDescent="0.25">
      <c r="A28" s="46">
        <v>7</v>
      </c>
      <c r="B28" s="46" t="s">
        <v>24</v>
      </c>
      <c r="C28" s="46" t="s">
        <v>26</v>
      </c>
      <c r="D28" s="46" t="s">
        <v>9</v>
      </c>
      <c r="E28" s="47">
        <v>2</v>
      </c>
      <c r="F28" s="47"/>
      <c r="G28" s="47">
        <v>0</v>
      </c>
      <c r="H28" s="48">
        <f t="shared" si="2"/>
        <v>1</v>
      </c>
      <c r="I28" s="47" t="s">
        <v>51</v>
      </c>
      <c r="J28" s="48">
        <f t="shared" si="3"/>
        <v>0</v>
      </c>
      <c r="K28" s="31"/>
      <c r="L28" s="34"/>
      <c r="M28" s="34"/>
      <c r="N28" s="34"/>
    </row>
    <row r="29" spans="1:14" ht="15" customHeight="1" x14ac:dyDescent="0.25">
      <c r="A29" s="2">
        <v>7</v>
      </c>
      <c r="B29" s="2" t="s">
        <v>24</v>
      </c>
      <c r="C29" s="2" t="s">
        <v>27</v>
      </c>
      <c r="D29" s="2" t="s">
        <v>9</v>
      </c>
      <c r="E29" s="36">
        <v>2</v>
      </c>
      <c r="F29" s="36"/>
      <c r="G29" s="36">
        <v>0</v>
      </c>
      <c r="H29" s="45">
        <f t="shared" si="2"/>
        <v>1</v>
      </c>
      <c r="I29" s="36" t="s">
        <v>51</v>
      </c>
      <c r="J29" s="45">
        <f t="shared" si="3"/>
        <v>0</v>
      </c>
      <c r="K29" s="31"/>
      <c r="L29" s="34"/>
      <c r="M29" s="34"/>
      <c r="N29" s="34"/>
    </row>
    <row r="30" spans="1:14" ht="15" customHeight="1" x14ac:dyDescent="0.25">
      <c r="A30" s="46">
        <v>7</v>
      </c>
      <c r="B30" s="46" t="s">
        <v>24</v>
      </c>
      <c r="C30" s="46" t="s">
        <v>28</v>
      </c>
      <c r="D30" s="46" t="s">
        <v>9</v>
      </c>
      <c r="E30" s="47">
        <v>9</v>
      </c>
      <c r="F30" s="47"/>
      <c r="G30" s="47">
        <v>1</v>
      </c>
      <c r="H30" s="48">
        <f t="shared" si="2"/>
        <v>0.88888888888888884</v>
      </c>
      <c r="I30" s="47" t="s">
        <v>51</v>
      </c>
      <c r="J30" s="48">
        <f t="shared" si="3"/>
        <v>0.03</v>
      </c>
      <c r="K30" s="31"/>
      <c r="L30" s="34"/>
      <c r="M30" s="34"/>
      <c r="N30" s="34"/>
    </row>
    <row r="31" spans="1:14" ht="15" customHeight="1" x14ac:dyDescent="0.25">
      <c r="A31" s="2">
        <v>7</v>
      </c>
      <c r="B31" s="2" t="s">
        <v>24</v>
      </c>
      <c r="C31" s="2" t="s">
        <v>29</v>
      </c>
      <c r="D31" s="2" t="s">
        <v>9</v>
      </c>
      <c r="E31" s="36">
        <v>26</v>
      </c>
      <c r="F31" s="36">
        <f>E31:E34</f>
        <v>26</v>
      </c>
      <c r="G31" s="36">
        <v>4</v>
      </c>
      <c r="H31" s="45">
        <f t="shared" si="2"/>
        <v>0.84615384615384615</v>
      </c>
      <c r="I31" s="36" t="s">
        <v>51</v>
      </c>
      <c r="J31" s="45">
        <f t="shared" si="3"/>
        <v>0.05</v>
      </c>
      <c r="K31" s="31"/>
      <c r="L31" s="34"/>
      <c r="M31" s="34"/>
      <c r="N31" s="34"/>
    </row>
    <row r="32" spans="1:14" ht="15" customHeight="1" x14ac:dyDescent="0.25">
      <c r="A32" s="46">
        <v>7</v>
      </c>
      <c r="B32" s="46" t="s">
        <v>24</v>
      </c>
      <c r="C32" s="46" t="s">
        <v>30</v>
      </c>
      <c r="D32" s="46" t="s">
        <v>9</v>
      </c>
      <c r="E32" s="47">
        <v>20</v>
      </c>
      <c r="F32" s="47"/>
      <c r="G32" s="47">
        <v>2</v>
      </c>
      <c r="H32" s="48">
        <f t="shared" si="2"/>
        <v>0.9</v>
      </c>
      <c r="I32" s="47" t="s">
        <v>51</v>
      </c>
      <c r="J32" s="48">
        <f t="shared" si="3"/>
        <v>0.03</v>
      </c>
      <c r="K32" s="31"/>
      <c r="L32" s="34"/>
      <c r="M32" s="34"/>
      <c r="N32" s="34"/>
    </row>
    <row r="33" spans="1:14" ht="15" customHeight="1" x14ac:dyDescent="0.25">
      <c r="A33" s="2">
        <v>7</v>
      </c>
      <c r="B33" s="2" t="s">
        <v>24</v>
      </c>
      <c r="C33" s="2" t="s">
        <v>31</v>
      </c>
      <c r="D33" s="2" t="s">
        <v>9</v>
      </c>
      <c r="E33" s="36">
        <v>32</v>
      </c>
      <c r="F33" s="36"/>
      <c r="G33" s="36">
        <v>6</v>
      </c>
      <c r="H33" s="45">
        <f t="shared" si="2"/>
        <v>0.8125</v>
      </c>
      <c r="I33" s="36" t="s">
        <v>51</v>
      </c>
      <c r="J33" s="45">
        <f t="shared" si="3"/>
        <v>0.05</v>
      </c>
      <c r="K33" s="31"/>
      <c r="L33" s="34"/>
      <c r="M33" s="34"/>
      <c r="N33" s="34"/>
    </row>
    <row r="34" spans="1:14" ht="15" customHeight="1" x14ac:dyDescent="0.25">
      <c r="A34" s="46">
        <v>7</v>
      </c>
      <c r="B34" s="46" t="s">
        <v>24</v>
      </c>
      <c r="C34" s="46" t="s">
        <v>32</v>
      </c>
      <c r="D34" s="46" t="s">
        <v>9</v>
      </c>
      <c r="E34" s="47">
        <v>2</v>
      </c>
      <c r="F34" s="47"/>
      <c r="G34" s="47">
        <v>0</v>
      </c>
      <c r="H34" s="48">
        <f t="shared" si="2"/>
        <v>1</v>
      </c>
      <c r="I34" s="47" t="s">
        <v>51</v>
      </c>
      <c r="J34" s="48">
        <f t="shared" si="3"/>
        <v>0</v>
      </c>
      <c r="K34" s="31"/>
      <c r="L34" s="34"/>
      <c r="M34" s="34"/>
      <c r="N34" s="34"/>
    </row>
    <row r="35" spans="1:14" ht="89.25" x14ac:dyDescent="0.25">
      <c r="A35" s="2">
        <v>10</v>
      </c>
      <c r="B35" s="2" t="s">
        <v>7</v>
      </c>
      <c r="C35" s="2" t="s">
        <v>33</v>
      </c>
      <c r="D35" s="2" t="s">
        <v>9</v>
      </c>
      <c r="E35" s="36">
        <v>373</v>
      </c>
      <c r="F35" s="36">
        <f>E35</f>
        <v>373</v>
      </c>
      <c r="G35" s="36">
        <v>20</v>
      </c>
      <c r="H35" s="45">
        <f t="shared" si="2"/>
        <v>0.9463806970509383</v>
      </c>
      <c r="I35" s="36" t="s">
        <v>51</v>
      </c>
      <c r="J35" s="45">
        <f t="shared" si="3"/>
        <v>0.03</v>
      </c>
      <c r="K35" s="31"/>
      <c r="L35" s="34"/>
      <c r="M35" s="34"/>
      <c r="N35" s="34"/>
    </row>
    <row r="36" spans="1:14" ht="38.25" x14ac:dyDescent="0.25">
      <c r="A36" s="46">
        <v>11</v>
      </c>
      <c r="B36" s="46" t="s">
        <v>8</v>
      </c>
      <c r="C36" s="46" t="s">
        <v>65</v>
      </c>
      <c r="D36" s="46" t="s">
        <v>9</v>
      </c>
      <c r="E36" s="47">
        <v>8</v>
      </c>
      <c r="F36" s="47">
        <f>E36</f>
        <v>8</v>
      </c>
      <c r="G36" s="47">
        <v>1</v>
      </c>
      <c r="H36" s="48">
        <f t="shared" si="2"/>
        <v>0.875</v>
      </c>
      <c r="I36" s="47" t="s">
        <v>51</v>
      </c>
      <c r="J36" s="48">
        <f t="shared" si="3"/>
        <v>0.03</v>
      </c>
      <c r="K36" s="31"/>
      <c r="L36" s="34"/>
      <c r="M36" s="34"/>
      <c r="N36" s="34"/>
    </row>
    <row r="37" spans="1:14" ht="102" x14ac:dyDescent="0.25">
      <c r="A37" s="2">
        <v>11</v>
      </c>
      <c r="B37" s="2" t="s">
        <v>8</v>
      </c>
      <c r="C37" s="2" t="s">
        <v>50</v>
      </c>
      <c r="D37" s="2" t="s">
        <v>9</v>
      </c>
      <c r="E37" s="36">
        <v>40</v>
      </c>
      <c r="F37" s="36">
        <f>E37</f>
        <v>40</v>
      </c>
      <c r="G37" s="36">
        <v>10</v>
      </c>
      <c r="H37" s="45">
        <f t="shared" si="2"/>
        <v>0.75</v>
      </c>
      <c r="I37" s="36" t="s">
        <v>51</v>
      </c>
      <c r="J37" s="45">
        <f t="shared" si="3"/>
        <v>0.05</v>
      </c>
      <c r="K37" s="31"/>
      <c r="L37" s="34"/>
      <c r="M37" s="34"/>
      <c r="N37" s="34"/>
    </row>
  </sheetData>
  <autoFilter ref="A7:J37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zoomScale="70" zoomScaleNormal="7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3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" customHeight="1" x14ac:dyDescent="0.25">
      <c r="A2" s="42" t="s">
        <v>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N3" s="5"/>
    </row>
    <row r="4" spans="1:18" ht="15" customHeight="1" x14ac:dyDescent="0.25">
      <c r="O4" s="7" t="s">
        <v>52</v>
      </c>
      <c r="P4" s="7" t="s">
        <v>53</v>
      </c>
      <c r="Q4" s="7" t="s">
        <v>54</v>
      </c>
      <c r="R4" s="7" t="s">
        <v>55</v>
      </c>
    </row>
    <row r="5" spans="1:18" ht="15" customHeight="1" x14ac:dyDescent="0.25">
      <c r="O5" s="28" t="s">
        <v>47</v>
      </c>
      <c r="P5" s="28" t="s">
        <v>57</v>
      </c>
      <c r="Q5" s="28" t="s">
        <v>48</v>
      </c>
      <c r="R5" s="28" t="s">
        <v>49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7"/>
      <c r="O6" s="29">
        <v>0</v>
      </c>
      <c r="P6" s="29">
        <v>0.02</v>
      </c>
      <c r="Q6" s="29">
        <v>0.03</v>
      </c>
      <c r="R6" s="29">
        <v>0.05</v>
      </c>
    </row>
    <row r="7" spans="1:18" ht="60" customHeight="1" x14ac:dyDescent="0.25">
      <c r="A7" s="17" t="s">
        <v>66</v>
      </c>
      <c r="B7" s="18" t="s">
        <v>0</v>
      </c>
      <c r="C7" s="18" t="s">
        <v>6</v>
      </c>
      <c r="D7" s="18" t="s">
        <v>2</v>
      </c>
      <c r="E7" s="18" t="s">
        <v>10</v>
      </c>
      <c r="F7" s="18" t="s">
        <v>36</v>
      </c>
      <c r="G7" s="18" t="s">
        <v>11</v>
      </c>
      <c r="H7" s="19" t="s">
        <v>12</v>
      </c>
      <c r="I7" s="19" t="s">
        <v>13</v>
      </c>
      <c r="J7" s="14" t="s">
        <v>61</v>
      </c>
      <c r="K7" s="14" t="s">
        <v>62</v>
      </c>
      <c r="L7" s="20" t="s">
        <v>64</v>
      </c>
      <c r="M7" s="18" t="s">
        <v>60</v>
      </c>
      <c r="N7" s="30"/>
      <c r="O7" s="41"/>
      <c r="P7" s="41"/>
      <c r="Q7" s="41"/>
    </row>
    <row r="8" spans="1:18" ht="15" customHeight="1" x14ac:dyDescent="0.25">
      <c r="A8" s="16">
        <v>2</v>
      </c>
      <c r="B8" s="15" t="s">
        <v>5</v>
      </c>
      <c r="C8" s="15" t="s">
        <v>14</v>
      </c>
      <c r="D8" s="15" t="s">
        <v>4</v>
      </c>
      <c r="E8" s="21">
        <v>5</v>
      </c>
      <c r="F8" s="21">
        <f>SUM(E8:E18)</f>
        <v>98</v>
      </c>
      <c r="G8" s="21"/>
      <c r="H8" s="22">
        <v>43914.333333333336</v>
      </c>
      <c r="I8" s="22">
        <v>43914.375</v>
      </c>
      <c r="J8" s="23">
        <f>INT(HOUR(Tabla9[[#This Row],[FECHA DE CIERRE MESA DE AYUDA]]-Tabla9[[#This Row],[FECHA APERTURA CASO EN MESA DE AYUDA]]))</f>
        <v>1</v>
      </c>
      <c r="K8" s="24">
        <f>IF(Tabla9[[#This Row],[CLASIFICACIÓN DEL SISTEMA]]="Crítico",2,12)</f>
        <v>2</v>
      </c>
      <c r="L8" s="25">
        <f>Tabla9[[#This Row],[TIEMPO PACTADO CONTRATO SISTEMA CRÍTICO t &lt;= 2h , SISTEMA NO CRÍTICO t &lt;= 12 h]]/Tabla9[[#This Row],[TIEMPO DE SOLUCIÓN]]</f>
        <v>2</v>
      </c>
      <c r="M8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8"/>
      <c r="O8" s="9"/>
      <c r="P8" s="9"/>
      <c r="Q8" s="9"/>
    </row>
    <row r="9" spans="1:18" ht="15" customHeight="1" x14ac:dyDescent="0.25">
      <c r="A9" s="16">
        <v>2</v>
      </c>
      <c r="B9" s="15" t="s">
        <v>5</v>
      </c>
      <c r="C9" s="15" t="s">
        <v>15</v>
      </c>
      <c r="D9" s="15" t="s">
        <v>4</v>
      </c>
      <c r="E9" s="21">
        <v>2</v>
      </c>
      <c r="F9" s="21"/>
      <c r="G9" s="21"/>
      <c r="H9" s="27">
        <v>43915.583333333336</v>
      </c>
      <c r="I9" s="27">
        <v>43915.75</v>
      </c>
      <c r="J9" s="23">
        <f>INT(HOUR(Tabla9[[#This Row],[FECHA DE CIERRE MESA DE AYUDA]]-Tabla9[[#This Row],[FECHA APERTURA CASO EN MESA DE AYUDA]]))</f>
        <v>4</v>
      </c>
      <c r="K9" s="24">
        <f>IF(Tabla9[[#This Row],[CLASIFICACIÓN DEL SISTEMA]]="Crítico",2,12)</f>
        <v>2</v>
      </c>
      <c r="L9" s="25">
        <f>Tabla9[[#This Row],[TIEMPO PACTADO CONTRATO SISTEMA CRÍTICO t &lt;= 2h , SISTEMA NO CRÍTICO t &lt;= 12 h]]/Tabla9[[#This Row],[TIEMPO DE SOLUCIÓN]]</f>
        <v>0.5</v>
      </c>
      <c r="M9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9" s="38"/>
      <c r="O9" s="9"/>
      <c r="P9" s="9"/>
      <c r="Q9" s="9"/>
    </row>
    <row r="10" spans="1:18" ht="15" customHeight="1" x14ac:dyDescent="0.25">
      <c r="A10" s="16">
        <v>2</v>
      </c>
      <c r="B10" s="15" t="s">
        <v>5</v>
      </c>
      <c r="C10" s="15" t="s">
        <v>23</v>
      </c>
      <c r="D10" s="15" t="s">
        <v>4</v>
      </c>
      <c r="E10" s="21">
        <v>2</v>
      </c>
      <c r="F10" s="21"/>
      <c r="G10" s="21"/>
      <c r="H10" s="27">
        <v>43915.583333333336</v>
      </c>
      <c r="I10" s="27">
        <v>43915.625</v>
      </c>
      <c r="J10" s="23">
        <f>INT(HOUR(Tabla9[[#This Row],[FECHA DE CIERRE MESA DE AYUDA]]-Tabla9[[#This Row],[FECHA APERTURA CASO EN MESA DE AYUDA]]))</f>
        <v>1</v>
      </c>
      <c r="K10" s="24">
        <f>IF(Tabla9[[#This Row],[CLASIFICACIÓN DEL SISTEMA]]="Crítico",2,12)</f>
        <v>2</v>
      </c>
      <c r="L10" s="25">
        <f>Tabla9[[#This Row],[TIEMPO PACTADO CONTRATO SISTEMA CRÍTICO t &lt;= 2h , SISTEMA NO CRÍTICO t &lt;= 12 h]]/Tabla9[[#This Row],[TIEMPO DE SOLUCIÓN]]</f>
        <v>2</v>
      </c>
      <c r="M10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0" s="39"/>
      <c r="O10" s="9"/>
      <c r="P10" s="9"/>
      <c r="Q10" s="9"/>
    </row>
    <row r="11" spans="1:18" ht="15" customHeight="1" x14ac:dyDescent="0.25">
      <c r="A11" s="16">
        <v>2</v>
      </c>
      <c r="B11" s="15" t="s">
        <v>5</v>
      </c>
      <c r="C11" s="15" t="s">
        <v>16</v>
      </c>
      <c r="D11" s="15" t="s">
        <v>4</v>
      </c>
      <c r="E11" s="21">
        <v>2</v>
      </c>
      <c r="F11" s="21"/>
      <c r="G11" s="21"/>
      <c r="H11" s="27">
        <v>43915.583333333336</v>
      </c>
      <c r="I11" s="27">
        <v>43915.625</v>
      </c>
      <c r="J11" s="23">
        <f>INT(HOUR(Tabla9[[#This Row],[FECHA DE CIERRE MESA DE AYUDA]]-Tabla9[[#This Row],[FECHA APERTURA CASO EN MESA DE AYUDA]]))</f>
        <v>1</v>
      </c>
      <c r="K11" s="24">
        <f>IF(Tabla9[[#This Row],[CLASIFICACIÓN DEL SISTEMA]]="Crítico",2,12)</f>
        <v>2</v>
      </c>
      <c r="L11" s="25">
        <f>Tabla9[[#This Row],[TIEMPO PACTADO CONTRATO SISTEMA CRÍTICO t &lt;= 2h , SISTEMA NO CRÍTICO t &lt;= 12 h]]/Tabla9[[#This Row],[TIEMPO DE SOLUCIÓN]]</f>
        <v>2</v>
      </c>
      <c r="M11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1" s="39"/>
      <c r="O11" s="10"/>
      <c r="P11" s="10"/>
      <c r="Q11" s="10"/>
    </row>
    <row r="12" spans="1:18" ht="15" customHeight="1" x14ac:dyDescent="0.25">
      <c r="A12" s="16">
        <v>2</v>
      </c>
      <c r="B12" s="15" t="s">
        <v>5</v>
      </c>
      <c r="C12" s="15" t="s">
        <v>17</v>
      </c>
      <c r="D12" s="15" t="s">
        <v>4</v>
      </c>
      <c r="E12" s="21">
        <v>1</v>
      </c>
      <c r="F12" s="21"/>
      <c r="G12" s="21"/>
      <c r="H12" s="27">
        <v>43915.583333333336</v>
      </c>
      <c r="I12" s="27">
        <v>43915.625</v>
      </c>
      <c r="J12" s="23">
        <f>INT(HOUR(Tabla9[[#This Row],[FECHA DE CIERRE MESA DE AYUDA]]-Tabla9[[#This Row],[FECHA APERTURA CASO EN MESA DE AYUDA]]))</f>
        <v>1</v>
      </c>
      <c r="K12" s="24">
        <f>IF(Tabla9[[#This Row],[CLASIFICACIÓN DEL SISTEMA]]="Crítico",2,12)</f>
        <v>2</v>
      </c>
      <c r="L12" s="25">
        <f>Tabla9[[#This Row],[TIEMPO PACTADO CONTRATO SISTEMA CRÍTICO t &lt;= 2h , SISTEMA NO CRÍTICO t &lt;= 12 h]]/Tabla9[[#This Row],[TIEMPO DE SOLUCIÓN]]</f>
        <v>2</v>
      </c>
      <c r="M12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2" s="39"/>
      <c r="O12" s="10"/>
      <c r="P12" s="10"/>
      <c r="Q12" s="10"/>
    </row>
    <row r="13" spans="1:18" ht="15" customHeight="1" x14ac:dyDescent="0.25">
      <c r="A13" s="16">
        <v>2</v>
      </c>
      <c r="B13" s="15" t="s">
        <v>5</v>
      </c>
      <c r="C13" s="15" t="s">
        <v>18</v>
      </c>
      <c r="D13" s="15" t="s">
        <v>4</v>
      </c>
      <c r="E13" s="21">
        <v>1</v>
      </c>
      <c r="F13" s="21"/>
      <c r="G13" s="21"/>
      <c r="H13" s="27">
        <v>43915.583333333336</v>
      </c>
      <c r="I13" s="27">
        <v>43915.697916666664</v>
      </c>
      <c r="J13" s="23">
        <f>INT(HOUR(Tabla9[[#This Row],[FECHA DE CIERRE MESA DE AYUDA]]-Tabla9[[#This Row],[FECHA APERTURA CASO EN MESA DE AYUDA]]))</f>
        <v>2</v>
      </c>
      <c r="K13" s="24">
        <f>IF(Tabla9[[#This Row],[CLASIFICACIÓN DEL SISTEMA]]="Crítico",2,12)</f>
        <v>2</v>
      </c>
      <c r="L13" s="25">
        <f>Tabla9[[#This Row],[TIEMPO PACTADO CONTRATO SISTEMA CRÍTICO t &lt;= 2h , SISTEMA NO CRÍTICO t &lt;= 12 h]]/Tabla9[[#This Row],[TIEMPO DE SOLUCIÓN]]</f>
        <v>1</v>
      </c>
      <c r="M13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3" s="39"/>
      <c r="O13" s="10"/>
      <c r="P13" s="10"/>
      <c r="Q13" s="10"/>
    </row>
    <row r="14" spans="1:18" ht="15" customHeight="1" x14ac:dyDescent="0.25">
      <c r="A14" s="16">
        <v>2</v>
      </c>
      <c r="B14" s="15" t="s">
        <v>5</v>
      </c>
      <c r="C14" s="15" t="s">
        <v>67</v>
      </c>
      <c r="D14" s="15" t="s">
        <v>4</v>
      </c>
      <c r="E14" s="21">
        <v>79</v>
      </c>
      <c r="F14" s="21"/>
      <c r="G14" s="21"/>
      <c r="H14" s="27">
        <v>43915.583333333336</v>
      </c>
      <c r="I14" s="27">
        <v>43915.625</v>
      </c>
      <c r="J14" s="23">
        <f>INT(HOUR(Tabla9[[#This Row],[FECHA DE CIERRE MESA DE AYUDA]]-Tabla9[[#This Row],[FECHA APERTURA CASO EN MESA DE AYUDA]]))</f>
        <v>1</v>
      </c>
      <c r="K14" s="24">
        <f>IF(Tabla9[[#This Row],[CLASIFICACIÓN DEL SISTEMA]]="Crítico",2,12)</f>
        <v>2</v>
      </c>
      <c r="L14" s="25">
        <f>Tabla9[[#This Row],[TIEMPO PACTADO CONTRATO SISTEMA CRÍTICO t &lt;= 2h , SISTEMA NO CRÍTICO t &lt;= 12 h]]/Tabla9[[#This Row],[TIEMPO DE SOLUCIÓN]]</f>
        <v>2</v>
      </c>
      <c r="M14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4" s="39"/>
      <c r="O14" s="10"/>
      <c r="P14" s="10"/>
      <c r="Q14" s="10"/>
    </row>
    <row r="15" spans="1:18" ht="15" customHeight="1" x14ac:dyDescent="0.25">
      <c r="A15" s="16">
        <v>2</v>
      </c>
      <c r="B15" s="15" t="s">
        <v>5</v>
      </c>
      <c r="C15" s="15" t="s">
        <v>19</v>
      </c>
      <c r="D15" s="15" t="s">
        <v>4</v>
      </c>
      <c r="E15" s="21">
        <v>2</v>
      </c>
      <c r="F15" s="21"/>
      <c r="G15" s="21"/>
      <c r="H15" s="27">
        <v>43915.583333333336</v>
      </c>
      <c r="I15" s="27">
        <v>43915.708333333336</v>
      </c>
      <c r="J15" s="23">
        <f>INT(HOUR(Tabla9[[#This Row],[FECHA DE CIERRE MESA DE AYUDA]]-Tabla9[[#This Row],[FECHA APERTURA CASO EN MESA DE AYUDA]]))</f>
        <v>3</v>
      </c>
      <c r="K15" s="24">
        <f>IF(Tabla9[[#This Row],[CLASIFICACIÓN DEL SISTEMA]]="Crítico",2,12)</f>
        <v>2</v>
      </c>
      <c r="L15" s="25">
        <f>Tabla9[[#This Row],[TIEMPO PACTADO CONTRATO SISTEMA CRÍTICO t &lt;= 2h , SISTEMA NO CRÍTICO t &lt;= 12 h]]/Tabla9[[#This Row],[TIEMPO DE SOLUCIÓN]]</f>
        <v>0.66666666666666663</v>
      </c>
      <c r="M15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15" s="39"/>
      <c r="O15" s="10"/>
      <c r="P15" s="10"/>
      <c r="Q15" s="10"/>
    </row>
    <row r="16" spans="1:18" ht="15" customHeight="1" x14ac:dyDescent="0.25">
      <c r="A16" s="16">
        <v>2</v>
      </c>
      <c r="B16" s="15" t="s">
        <v>5</v>
      </c>
      <c r="C16" s="15" t="s">
        <v>20</v>
      </c>
      <c r="D16" s="15" t="s">
        <v>4</v>
      </c>
      <c r="E16" s="21">
        <v>2</v>
      </c>
      <c r="F16" s="21"/>
      <c r="G16" s="21"/>
      <c r="H16" s="27">
        <v>43915.583333333336</v>
      </c>
      <c r="I16" s="27">
        <v>43915.833333333336</v>
      </c>
      <c r="J16" s="23">
        <f>INT(HOUR(Tabla9[[#This Row],[FECHA DE CIERRE MESA DE AYUDA]]-Tabla9[[#This Row],[FECHA APERTURA CASO EN MESA DE AYUDA]]))</f>
        <v>6</v>
      </c>
      <c r="K16" s="24">
        <f>IF(Tabla9[[#This Row],[CLASIFICACIÓN DEL SISTEMA]]="Crítico",2,12)</f>
        <v>2</v>
      </c>
      <c r="L16" s="25">
        <f>Tabla9[[#This Row],[TIEMPO PACTADO CONTRATO SISTEMA CRÍTICO t &lt;= 2h , SISTEMA NO CRÍTICO t &lt;= 12 h]]/Tabla9[[#This Row],[TIEMPO DE SOLUCIÓN]]</f>
        <v>0.33333333333333331</v>
      </c>
      <c r="M16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0.05</v>
      </c>
      <c r="N16" s="40"/>
      <c r="O16" s="10"/>
      <c r="P16" s="10"/>
      <c r="Q16" s="10"/>
    </row>
    <row r="17" spans="1:17" ht="15" customHeight="1" x14ac:dyDescent="0.25">
      <c r="A17" s="16">
        <v>2</v>
      </c>
      <c r="B17" s="15" t="s">
        <v>5</v>
      </c>
      <c r="C17" s="15" t="s">
        <v>21</v>
      </c>
      <c r="D17" s="15" t="s">
        <v>4</v>
      </c>
      <c r="E17" s="21">
        <v>1</v>
      </c>
      <c r="F17" s="21"/>
      <c r="G17" s="21"/>
      <c r="H17" s="27">
        <v>43915.583333333336</v>
      </c>
      <c r="I17" s="27">
        <v>43915.625</v>
      </c>
      <c r="J17" s="23">
        <f>INT(HOUR(Tabla9[[#This Row],[FECHA DE CIERRE MESA DE AYUDA]]-Tabla9[[#This Row],[FECHA APERTURA CASO EN MESA DE AYUDA]]))</f>
        <v>1</v>
      </c>
      <c r="K17" s="24">
        <f>IF(Tabla9[[#This Row],[CLASIFICACIÓN DEL SISTEMA]]="Crítico",2,12)</f>
        <v>2</v>
      </c>
      <c r="L17" s="25">
        <f>Tabla9[[#This Row],[TIEMPO PACTADO CONTRATO SISTEMA CRÍTICO t &lt;= 2h , SISTEMA NO CRÍTICO t &lt;= 12 h]]/Tabla9[[#This Row],[TIEMPO DE SOLUCIÓN]]</f>
        <v>2</v>
      </c>
      <c r="M17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7" s="40"/>
      <c r="O17" s="11"/>
      <c r="P17" s="11"/>
      <c r="Q17" s="11"/>
    </row>
    <row r="18" spans="1:17" ht="15" customHeight="1" x14ac:dyDescent="0.25">
      <c r="A18" s="16">
        <v>2</v>
      </c>
      <c r="B18" s="15" t="s">
        <v>5</v>
      </c>
      <c r="C18" s="15" t="s">
        <v>22</v>
      </c>
      <c r="D18" s="15" t="s">
        <v>4</v>
      </c>
      <c r="E18" s="21">
        <v>1</v>
      </c>
      <c r="F18" s="21"/>
      <c r="G18" s="21"/>
      <c r="H18" s="27">
        <v>43915.583333333336</v>
      </c>
      <c r="I18" s="27">
        <v>43915.625</v>
      </c>
      <c r="J18" s="23">
        <f>INT(HOUR(Tabla9[[#This Row],[FECHA DE CIERRE MESA DE AYUDA]]-Tabla9[[#This Row],[FECHA APERTURA CASO EN MESA DE AYUDA]]))</f>
        <v>1</v>
      </c>
      <c r="K18" s="24">
        <f>IF(Tabla9[[#This Row],[CLASIFICACIÓN DEL SISTEMA]]="Crítico",2,12)</f>
        <v>2</v>
      </c>
      <c r="L18" s="25">
        <f>Tabla9[[#This Row],[TIEMPO PACTADO CONTRATO SISTEMA CRÍTICO t &lt;= 2h , SISTEMA NO CRÍTICO t &lt;= 12 h]]/Tabla9[[#This Row],[TIEMPO DE SOLUCIÓN]]</f>
        <v>2</v>
      </c>
      <c r="M18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8" s="40"/>
      <c r="O18" s="11"/>
      <c r="P18" s="11"/>
      <c r="Q18" s="11"/>
    </row>
    <row r="19" spans="1:17" ht="15" customHeight="1" x14ac:dyDescent="0.25">
      <c r="A19" s="16">
        <v>9</v>
      </c>
      <c r="B19" s="15" t="s">
        <v>3</v>
      </c>
      <c r="C19" s="15" t="s">
        <v>39</v>
      </c>
      <c r="D19" s="15" t="s">
        <v>4</v>
      </c>
      <c r="E19" s="21">
        <v>4</v>
      </c>
      <c r="F19" s="21">
        <f>SUM(E19:E26)</f>
        <v>19</v>
      </c>
      <c r="G19" s="21"/>
      <c r="H19" s="27">
        <v>43915.583333333336</v>
      </c>
      <c r="I19" s="27">
        <v>43915.625</v>
      </c>
      <c r="J19" s="23">
        <f>INT(HOUR(Tabla9[[#This Row],[FECHA DE CIERRE MESA DE AYUDA]]-Tabla9[[#This Row],[FECHA APERTURA CASO EN MESA DE AYUDA]]))</f>
        <v>1</v>
      </c>
      <c r="K19" s="24">
        <f>IF(Tabla9[[#This Row],[CLASIFICACIÓN DEL SISTEMA]]="Crítico",2,12)</f>
        <v>2</v>
      </c>
      <c r="L19" s="25">
        <f>Tabla9[[#This Row],[TIEMPO PACTADO CONTRATO SISTEMA CRÍTICO t &lt;= 2h , SISTEMA NO CRÍTICO t &lt;= 12 h]]/Tabla9[[#This Row],[TIEMPO DE SOLUCIÓN]]</f>
        <v>2</v>
      </c>
      <c r="M19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9" s="40"/>
      <c r="O19" s="12"/>
      <c r="P19" s="12"/>
      <c r="Q19" s="12"/>
    </row>
    <row r="20" spans="1:17" ht="15" customHeight="1" x14ac:dyDescent="0.25">
      <c r="A20" s="16">
        <v>9</v>
      </c>
      <c r="B20" s="15" t="s">
        <v>3</v>
      </c>
      <c r="C20" s="15" t="s">
        <v>38</v>
      </c>
      <c r="D20" s="15" t="s">
        <v>4</v>
      </c>
      <c r="E20" s="21">
        <v>1</v>
      </c>
      <c r="F20" s="21"/>
      <c r="G20" s="21"/>
      <c r="H20" s="27">
        <v>43915.583333333336</v>
      </c>
      <c r="I20" s="27">
        <v>43915.625</v>
      </c>
      <c r="J20" s="23">
        <f>INT(HOUR(Tabla9[[#This Row],[FECHA DE CIERRE MESA DE AYUDA]]-Tabla9[[#This Row],[FECHA APERTURA CASO EN MESA DE AYUDA]]))</f>
        <v>1</v>
      </c>
      <c r="K20" s="24">
        <f>IF(Tabla9[[#This Row],[CLASIFICACIÓN DEL SISTEMA]]="Crítico",2,12)</f>
        <v>2</v>
      </c>
      <c r="L20" s="25">
        <f>Tabla9[[#This Row],[TIEMPO PACTADO CONTRATO SISTEMA CRÍTICO t &lt;= 2h , SISTEMA NO CRÍTICO t &lt;= 12 h]]/Tabla9[[#This Row],[TIEMPO DE SOLUCIÓN]]</f>
        <v>2</v>
      </c>
      <c r="M20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0" s="40"/>
      <c r="O20" s="12"/>
      <c r="P20" s="12"/>
      <c r="Q20" s="12"/>
    </row>
    <row r="21" spans="1:17" ht="15" customHeight="1" x14ac:dyDescent="0.25">
      <c r="A21" s="16">
        <v>9</v>
      </c>
      <c r="B21" s="15" t="s">
        <v>3</v>
      </c>
      <c r="C21" s="15" t="s">
        <v>37</v>
      </c>
      <c r="D21" s="15" t="s">
        <v>4</v>
      </c>
      <c r="E21" s="21">
        <v>1</v>
      </c>
      <c r="F21" s="21"/>
      <c r="G21" s="21"/>
      <c r="H21" s="27">
        <v>43915.583333333336</v>
      </c>
      <c r="I21" s="27">
        <v>43915.625</v>
      </c>
      <c r="J21" s="23">
        <f>INT(HOUR(Tabla9[[#This Row],[FECHA DE CIERRE MESA DE AYUDA]]-Tabla9[[#This Row],[FECHA APERTURA CASO EN MESA DE AYUDA]]))</f>
        <v>1</v>
      </c>
      <c r="K21" s="24">
        <f>IF(Tabla9[[#This Row],[CLASIFICACIÓN DEL SISTEMA]]="Crítico",2,12)</f>
        <v>2</v>
      </c>
      <c r="L21" s="25">
        <f>Tabla9[[#This Row],[TIEMPO PACTADO CONTRATO SISTEMA CRÍTICO t &lt;= 2h , SISTEMA NO CRÍTICO t &lt;= 12 h]]/Tabla9[[#This Row],[TIEMPO DE SOLUCIÓN]]</f>
        <v>2</v>
      </c>
      <c r="M21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1" s="40"/>
      <c r="O21" s="12"/>
      <c r="P21" s="12"/>
      <c r="Q21" s="12"/>
    </row>
    <row r="22" spans="1:17" ht="15" customHeight="1" x14ac:dyDescent="0.25">
      <c r="A22" s="16">
        <v>9</v>
      </c>
      <c r="B22" s="15" t="s">
        <v>3</v>
      </c>
      <c r="C22" s="15" t="s">
        <v>43</v>
      </c>
      <c r="D22" s="15" t="s">
        <v>4</v>
      </c>
      <c r="E22" s="21">
        <v>2</v>
      </c>
      <c r="F22" s="21"/>
      <c r="G22" s="21"/>
      <c r="H22" s="27">
        <v>43915.583333333336</v>
      </c>
      <c r="I22" s="27">
        <v>43915.625</v>
      </c>
      <c r="J22" s="23">
        <f>INT(HOUR(Tabla9[[#This Row],[FECHA DE CIERRE MESA DE AYUDA]]-Tabla9[[#This Row],[FECHA APERTURA CASO EN MESA DE AYUDA]]))</f>
        <v>1</v>
      </c>
      <c r="K22" s="24">
        <f>IF(Tabla9[[#This Row],[CLASIFICACIÓN DEL SISTEMA]]="Crítico",2,12)</f>
        <v>2</v>
      </c>
      <c r="L22" s="25">
        <f>Tabla9[[#This Row],[TIEMPO PACTADO CONTRATO SISTEMA CRÍTICO t &lt;= 2h , SISTEMA NO CRÍTICO t &lt;= 12 h]]/Tabla9[[#This Row],[TIEMPO DE SOLUCIÓN]]</f>
        <v>2</v>
      </c>
      <c r="M22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2" s="40"/>
      <c r="O22" s="12"/>
      <c r="P22" s="12"/>
      <c r="Q22" s="12"/>
    </row>
    <row r="23" spans="1:17" ht="15" customHeight="1" x14ac:dyDescent="0.25">
      <c r="A23" s="16">
        <v>9</v>
      </c>
      <c r="B23" s="15" t="s">
        <v>3</v>
      </c>
      <c r="C23" s="15" t="s">
        <v>40</v>
      </c>
      <c r="D23" s="15" t="s">
        <v>4</v>
      </c>
      <c r="E23" s="21">
        <v>8</v>
      </c>
      <c r="F23" s="21"/>
      <c r="G23" s="21"/>
      <c r="H23" s="27">
        <v>43915.583333333336</v>
      </c>
      <c r="I23" s="27">
        <v>43915.625</v>
      </c>
      <c r="J23" s="23">
        <f>INT(HOUR(Tabla9[[#This Row],[FECHA DE CIERRE MESA DE AYUDA]]-Tabla9[[#This Row],[FECHA APERTURA CASO EN MESA DE AYUDA]]))</f>
        <v>1</v>
      </c>
      <c r="K23" s="24">
        <f>IF(Tabla9[[#This Row],[CLASIFICACIÓN DEL SISTEMA]]="Crítico",2,12)</f>
        <v>2</v>
      </c>
      <c r="L23" s="25">
        <f>Tabla9[[#This Row],[TIEMPO PACTADO CONTRATO SISTEMA CRÍTICO t &lt;= 2h , SISTEMA NO CRÍTICO t &lt;= 12 h]]/Tabla9[[#This Row],[TIEMPO DE SOLUCIÓN]]</f>
        <v>2</v>
      </c>
      <c r="M23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3" s="40"/>
      <c r="O23" s="13"/>
      <c r="P23" s="12"/>
      <c r="Q23" s="12"/>
    </row>
    <row r="24" spans="1:17" ht="15" customHeight="1" x14ac:dyDescent="0.25">
      <c r="A24" s="16">
        <v>9</v>
      </c>
      <c r="B24" s="15" t="s">
        <v>3</v>
      </c>
      <c r="C24" s="15" t="s">
        <v>44</v>
      </c>
      <c r="D24" s="15" t="s">
        <v>4</v>
      </c>
      <c r="E24" s="21">
        <v>1</v>
      </c>
      <c r="F24" s="21"/>
      <c r="G24" s="21"/>
      <c r="H24" s="27">
        <v>43915.583333333336</v>
      </c>
      <c r="I24" s="27">
        <v>43915.625</v>
      </c>
      <c r="J24" s="23">
        <f>INT(HOUR(Tabla9[[#This Row],[FECHA DE CIERRE MESA DE AYUDA]]-Tabla9[[#This Row],[FECHA APERTURA CASO EN MESA DE AYUDA]]))</f>
        <v>1</v>
      </c>
      <c r="K24" s="24">
        <f>IF(Tabla9[[#This Row],[CLASIFICACIÓN DEL SISTEMA]]="Crítico",2,12)</f>
        <v>2</v>
      </c>
      <c r="L24" s="25">
        <f>Tabla9[[#This Row],[TIEMPO PACTADO CONTRATO SISTEMA CRÍTICO t &lt;= 2h , SISTEMA NO CRÍTICO t &lt;= 12 h]]/Tabla9[[#This Row],[TIEMPO DE SOLUCIÓN]]</f>
        <v>2</v>
      </c>
      <c r="M24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4" s="40"/>
      <c r="O24" s="12"/>
      <c r="P24" s="12"/>
      <c r="Q24" s="12"/>
    </row>
    <row r="25" spans="1:17" ht="15" customHeight="1" x14ac:dyDescent="0.25">
      <c r="A25" s="16">
        <v>9</v>
      </c>
      <c r="B25" s="15" t="s">
        <v>3</v>
      </c>
      <c r="C25" s="15" t="s">
        <v>41</v>
      </c>
      <c r="D25" s="15" t="s">
        <v>4</v>
      </c>
      <c r="E25" s="21">
        <v>1</v>
      </c>
      <c r="F25" s="21"/>
      <c r="G25" s="21"/>
      <c r="H25" s="27">
        <v>43915.583333333336</v>
      </c>
      <c r="I25" s="27">
        <v>43915.625</v>
      </c>
      <c r="J25" s="23">
        <f>INT(HOUR(Tabla9[[#This Row],[FECHA DE CIERRE MESA DE AYUDA]]-Tabla9[[#This Row],[FECHA APERTURA CASO EN MESA DE AYUDA]]))</f>
        <v>1</v>
      </c>
      <c r="K25" s="24">
        <f>IF(Tabla9[[#This Row],[CLASIFICACIÓN DEL SISTEMA]]="Crítico",2,12)</f>
        <v>2</v>
      </c>
      <c r="L25" s="25">
        <f>Tabla9[[#This Row],[TIEMPO PACTADO CONTRATO SISTEMA CRÍTICO t &lt;= 2h , SISTEMA NO CRÍTICO t &lt;= 12 h]]/Tabla9[[#This Row],[TIEMPO DE SOLUCIÓN]]</f>
        <v>2</v>
      </c>
      <c r="M25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5" s="40"/>
      <c r="O25" s="12"/>
      <c r="P25" s="12"/>
      <c r="Q25" s="12"/>
    </row>
    <row r="26" spans="1:17" ht="15" customHeight="1" x14ac:dyDescent="0.25">
      <c r="A26" s="16">
        <v>9</v>
      </c>
      <c r="B26" s="15" t="s">
        <v>3</v>
      </c>
      <c r="C26" s="15" t="s">
        <v>42</v>
      </c>
      <c r="D26" s="15" t="s">
        <v>4</v>
      </c>
      <c r="E26" s="21">
        <v>1</v>
      </c>
      <c r="F26" s="21"/>
      <c r="G26" s="21"/>
      <c r="H26" s="27">
        <v>43915.583333333336</v>
      </c>
      <c r="I26" s="27">
        <v>43915.625</v>
      </c>
      <c r="J26" s="23">
        <f>INT(HOUR(Tabla9[[#This Row],[FECHA DE CIERRE MESA DE AYUDA]]-Tabla9[[#This Row],[FECHA APERTURA CASO EN MESA DE AYUDA]]))</f>
        <v>1</v>
      </c>
      <c r="K26" s="24">
        <f>IF(Tabla9[[#This Row],[CLASIFICACIÓN DEL SISTEMA]]="Crítico",2,12)</f>
        <v>2</v>
      </c>
      <c r="L26" s="25">
        <f>Tabla9[[#This Row],[TIEMPO PACTADO CONTRATO SISTEMA CRÍTICO t &lt;= 2h , SISTEMA NO CRÍTICO t &lt;= 12 h]]/Tabla9[[#This Row],[TIEMPO DE SOLUCIÓN]]</f>
        <v>2</v>
      </c>
      <c r="M26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6" s="40"/>
      <c r="O26" s="12"/>
      <c r="P26" s="12"/>
      <c r="Q26" s="12"/>
    </row>
    <row r="27" spans="1:17" ht="15" customHeight="1" x14ac:dyDescent="0.25">
      <c r="A27" s="16">
        <v>7</v>
      </c>
      <c r="B27" s="15" t="s">
        <v>24</v>
      </c>
      <c r="C27" s="15" t="s">
        <v>25</v>
      </c>
      <c r="D27" s="15" t="s">
        <v>9</v>
      </c>
      <c r="E27" s="21">
        <v>146</v>
      </c>
      <c r="F27" s="21">
        <f>SUM(E27:E30)</f>
        <v>159</v>
      </c>
      <c r="G27" s="21"/>
      <c r="H27" s="27">
        <v>43915.583333333336</v>
      </c>
      <c r="I27" s="27">
        <v>43916.625</v>
      </c>
      <c r="J27" s="23">
        <f>INT(HOUR(Tabla9[[#This Row],[FECHA DE CIERRE MESA DE AYUDA]]-Tabla9[[#This Row],[FECHA APERTURA CASO EN MESA DE AYUDA]]))</f>
        <v>1</v>
      </c>
      <c r="K27" s="24">
        <f>IF(Tabla9[[#This Row],[CLASIFICACIÓN DEL SISTEMA]]="Crítico",2,12)</f>
        <v>12</v>
      </c>
      <c r="L27" s="25">
        <f>Tabla9[[#This Row],[TIEMPO PACTADO CONTRATO SISTEMA CRÍTICO t &lt;= 2h , SISTEMA NO CRÍTICO t &lt;= 12 h]]/Tabla9[[#This Row],[TIEMPO DE SOLUCIÓN]]</f>
        <v>12</v>
      </c>
      <c r="M27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7" s="40"/>
      <c r="O27" s="12"/>
      <c r="P27" s="12"/>
      <c r="Q27" s="12"/>
    </row>
    <row r="28" spans="1:17" ht="15" customHeight="1" x14ac:dyDescent="0.25">
      <c r="A28" s="16">
        <v>7</v>
      </c>
      <c r="B28" s="15" t="s">
        <v>24</v>
      </c>
      <c r="C28" s="15" t="s">
        <v>26</v>
      </c>
      <c r="D28" s="15" t="s">
        <v>9</v>
      </c>
      <c r="E28" s="21">
        <v>2</v>
      </c>
      <c r="F28" s="21"/>
      <c r="G28" s="21"/>
      <c r="H28" s="27">
        <v>43915.583333333336</v>
      </c>
      <c r="I28" s="27">
        <v>43916.625</v>
      </c>
      <c r="J28" s="23">
        <f>INT(HOUR(Tabla9[[#This Row],[FECHA DE CIERRE MESA DE AYUDA]]-Tabla9[[#This Row],[FECHA APERTURA CASO EN MESA DE AYUDA]]))</f>
        <v>1</v>
      </c>
      <c r="K28" s="24">
        <f>IF(Tabla9[[#This Row],[CLASIFICACIÓN DEL SISTEMA]]="Crítico",2,12)</f>
        <v>12</v>
      </c>
      <c r="L28" s="25">
        <f>Tabla9[[#This Row],[TIEMPO PACTADO CONTRATO SISTEMA CRÍTICO t &lt;= 2h , SISTEMA NO CRÍTICO t &lt;= 12 h]]/Tabla9[[#This Row],[TIEMPO DE SOLUCIÓN]]</f>
        <v>12</v>
      </c>
      <c r="M28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8" s="40"/>
      <c r="O28" s="12"/>
      <c r="P28" s="12"/>
      <c r="Q28" s="12"/>
    </row>
    <row r="29" spans="1:17" ht="15" customHeight="1" x14ac:dyDescent="0.25">
      <c r="A29" s="16">
        <v>7</v>
      </c>
      <c r="B29" s="15" t="s">
        <v>24</v>
      </c>
      <c r="C29" s="15" t="s">
        <v>27</v>
      </c>
      <c r="D29" s="15" t="s">
        <v>9</v>
      </c>
      <c r="E29" s="21">
        <v>2</v>
      </c>
      <c r="F29" s="21"/>
      <c r="G29" s="21"/>
      <c r="H29" s="27">
        <v>43915.583333333336</v>
      </c>
      <c r="I29" s="27">
        <v>43916.625</v>
      </c>
      <c r="J29" s="23">
        <f>INT(HOUR(Tabla9[[#This Row],[FECHA DE CIERRE MESA DE AYUDA]]-Tabla9[[#This Row],[FECHA APERTURA CASO EN MESA DE AYUDA]]))</f>
        <v>1</v>
      </c>
      <c r="K29" s="24">
        <f>IF(Tabla9[[#This Row],[CLASIFICACIÓN DEL SISTEMA]]="Crítico",2,12)</f>
        <v>12</v>
      </c>
      <c r="L29" s="25">
        <f>Tabla9[[#This Row],[TIEMPO PACTADO CONTRATO SISTEMA CRÍTICO t &lt;= 2h , SISTEMA NO CRÍTICO t &lt;= 12 h]]/Tabla9[[#This Row],[TIEMPO DE SOLUCIÓN]]</f>
        <v>12</v>
      </c>
      <c r="M29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29" s="40"/>
      <c r="O29" s="12"/>
      <c r="P29" s="12"/>
      <c r="Q29" s="12"/>
    </row>
    <row r="30" spans="1:17" ht="15" customHeight="1" x14ac:dyDescent="0.25">
      <c r="A30" s="16">
        <v>7</v>
      </c>
      <c r="B30" s="15" t="s">
        <v>24</v>
      </c>
      <c r="C30" s="15" t="s">
        <v>28</v>
      </c>
      <c r="D30" s="15" t="s">
        <v>9</v>
      </c>
      <c r="E30" s="21">
        <v>9</v>
      </c>
      <c r="F30" s="21"/>
      <c r="G30" s="21"/>
      <c r="H30" s="27">
        <v>43915.583333333336</v>
      </c>
      <c r="I30" s="27">
        <v>43916.625</v>
      </c>
      <c r="J30" s="23">
        <f>INT(HOUR(Tabla9[[#This Row],[FECHA DE CIERRE MESA DE AYUDA]]-Tabla9[[#This Row],[FECHA APERTURA CASO EN MESA DE AYUDA]]))</f>
        <v>1</v>
      </c>
      <c r="K30" s="24">
        <f>IF(Tabla9[[#This Row],[CLASIFICACIÓN DEL SISTEMA]]="Crítico",2,12)</f>
        <v>12</v>
      </c>
      <c r="L30" s="25">
        <f>Tabla9[[#This Row],[TIEMPO PACTADO CONTRATO SISTEMA CRÍTICO t &lt;= 2h , SISTEMA NO CRÍTICO t &lt;= 12 h]]/Tabla9[[#This Row],[TIEMPO DE SOLUCIÓN]]</f>
        <v>12</v>
      </c>
      <c r="M30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0" s="40"/>
      <c r="O30" s="12"/>
      <c r="P30" s="12"/>
      <c r="Q30" s="12"/>
    </row>
    <row r="31" spans="1:17" ht="15" customHeight="1" x14ac:dyDescent="0.25">
      <c r="A31" s="16">
        <v>7</v>
      </c>
      <c r="B31" s="15" t="s">
        <v>24</v>
      </c>
      <c r="C31" s="15" t="s">
        <v>29</v>
      </c>
      <c r="D31" s="15" t="s">
        <v>9</v>
      </c>
      <c r="E31" s="21">
        <v>26</v>
      </c>
      <c r="F31" s="21">
        <f>E31:E34</f>
        <v>26</v>
      </c>
      <c r="G31" s="21"/>
      <c r="H31" s="27">
        <v>43915.583333333336</v>
      </c>
      <c r="I31" s="27">
        <v>43916.625</v>
      </c>
      <c r="J31" s="23">
        <f>INT(HOUR(Tabla9[[#This Row],[FECHA DE CIERRE MESA DE AYUDA]]-Tabla9[[#This Row],[FECHA APERTURA CASO EN MESA DE AYUDA]]))</f>
        <v>1</v>
      </c>
      <c r="K31" s="24">
        <f>IF(Tabla9[[#This Row],[CLASIFICACIÓN DEL SISTEMA]]="Crítico",2,12)</f>
        <v>12</v>
      </c>
      <c r="L31" s="25">
        <f>Tabla9[[#This Row],[TIEMPO PACTADO CONTRATO SISTEMA CRÍTICO t &lt;= 2h , SISTEMA NO CRÍTICO t &lt;= 12 h]]/Tabla9[[#This Row],[TIEMPO DE SOLUCIÓN]]</f>
        <v>12</v>
      </c>
      <c r="M31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1" s="40"/>
      <c r="O31" s="12"/>
      <c r="P31" s="12"/>
      <c r="Q31" s="12"/>
    </row>
    <row r="32" spans="1:17" ht="15" customHeight="1" x14ac:dyDescent="0.25">
      <c r="A32" s="16">
        <v>7</v>
      </c>
      <c r="B32" s="15" t="s">
        <v>24</v>
      </c>
      <c r="C32" s="15" t="s">
        <v>30</v>
      </c>
      <c r="D32" s="15" t="s">
        <v>9</v>
      </c>
      <c r="E32" s="21">
        <v>20</v>
      </c>
      <c r="F32" s="21"/>
      <c r="G32" s="21"/>
      <c r="H32" s="27">
        <v>43915.583333333336</v>
      </c>
      <c r="I32" s="27">
        <v>43916.625</v>
      </c>
      <c r="J32" s="23">
        <f>INT(HOUR(Tabla9[[#This Row],[FECHA DE CIERRE MESA DE AYUDA]]-Tabla9[[#This Row],[FECHA APERTURA CASO EN MESA DE AYUDA]]))</f>
        <v>1</v>
      </c>
      <c r="K32" s="24">
        <f>IF(Tabla9[[#This Row],[CLASIFICACIÓN DEL SISTEMA]]="Crítico",2,12)</f>
        <v>12</v>
      </c>
      <c r="L32" s="25">
        <f>Tabla9[[#This Row],[TIEMPO PACTADO CONTRATO SISTEMA CRÍTICO t &lt;= 2h , SISTEMA NO CRÍTICO t &lt;= 12 h]]/Tabla9[[#This Row],[TIEMPO DE SOLUCIÓN]]</f>
        <v>12</v>
      </c>
      <c r="M32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2" s="40"/>
      <c r="O32" s="12"/>
      <c r="P32" s="12"/>
      <c r="Q32" s="12"/>
    </row>
    <row r="33" spans="1:17" ht="15" customHeight="1" x14ac:dyDescent="0.25">
      <c r="A33" s="16">
        <v>7</v>
      </c>
      <c r="B33" s="15" t="s">
        <v>24</v>
      </c>
      <c r="C33" s="15" t="s">
        <v>31</v>
      </c>
      <c r="D33" s="15" t="s">
        <v>9</v>
      </c>
      <c r="E33" s="21">
        <v>32</v>
      </c>
      <c r="F33" s="21"/>
      <c r="G33" s="21"/>
      <c r="H33" s="27">
        <v>43915.583333333336</v>
      </c>
      <c r="I33" s="27">
        <v>43916.625</v>
      </c>
      <c r="J33" s="23">
        <f>INT(HOUR(Tabla9[[#This Row],[FECHA DE CIERRE MESA DE AYUDA]]-Tabla9[[#This Row],[FECHA APERTURA CASO EN MESA DE AYUDA]]))</f>
        <v>1</v>
      </c>
      <c r="K33" s="24">
        <f>IF(Tabla9[[#This Row],[CLASIFICACIÓN DEL SISTEMA]]="Crítico",2,12)</f>
        <v>12</v>
      </c>
      <c r="L33" s="25">
        <f>Tabla9[[#This Row],[TIEMPO PACTADO CONTRATO SISTEMA CRÍTICO t &lt;= 2h , SISTEMA NO CRÍTICO t &lt;= 12 h]]/Tabla9[[#This Row],[TIEMPO DE SOLUCIÓN]]</f>
        <v>12</v>
      </c>
      <c r="M33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3" s="40"/>
      <c r="O33" s="12"/>
      <c r="P33" s="12"/>
      <c r="Q33" s="12"/>
    </row>
    <row r="34" spans="1:17" ht="15" customHeight="1" x14ac:dyDescent="0.25">
      <c r="A34" s="16">
        <v>7</v>
      </c>
      <c r="B34" s="15" t="s">
        <v>24</v>
      </c>
      <c r="C34" s="15" t="s">
        <v>32</v>
      </c>
      <c r="D34" s="15" t="s">
        <v>9</v>
      </c>
      <c r="E34" s="21">
        <v>2</v>
      </c>
      <c r="F34" s="21"/>
      <c r="G34" s="21"/>
      <c r="H34" s="27">
        <v>43915.583333333336</v>
      </c>
      <c r="I34" s="27">
        <v>43916.625</v>
      </c>
      <c r="J34" s="23">
        <f>INT(HOUR(Tabla9[[#This Row],[FECHA DE CIERRE MESA DE AYUDA]]-Tabla9[[#This Row],[FECHA APERTURA CASO EN MESA DE AYUDA]]))</f>
        <v>1</v>
      </c>
      <c r="K34" s="24">
        <f>IF(Tabla9[[#This Row],[CLASIFICACIÓN DEL SISTEMA]]="Crítico",2,12)</f>
        <v>12</v>
      </c>
      <c r="L34" s="25">
        <f>Tabla9[[#This Row],[TIEMPO PACTADO CONTRATO SISTEMA CRÍTICO t &lt;= 2h , SISTEMA NO CRÍTICO t &lt;= 12 h]]/Tabla9[[#This Row],[TIEMPO DE SOLUCIÓN]]</f>
        <v>12</v>
      </c>
      <c r="M34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4" s="40"/>
      <c r="O34" s="12"/>
      <c r="P34" s="12"/>
      <c r="Q34" s="12"/>
    </row>
    <row r="35" spans="1:17" ht="89.25" x14ac:dyDescent="0.25">
      <c r="A35" s="16">
        <v>10</v>
      </c>
      <c r="B35" s="15" t="s">
        <v>7</v>
      </c>
      <c r="C35" s="15" t="s">
        <v>33</v>
      </c>
      <c r="D35" s="15" t="s">
        <v>9</v>
      </c>
      <c r="E35" s="21">
        <v>373</v>
      </c>
      <c r="F35" s="21">
        <f>E35</f>
        <v>373</v>
      </c>
      <c r="G35" s="21"/>
      <c r="H35" s="27">
        <v>43915.583333333336</v>
      </c>
      <c r="I35" s="27">
        <v>43916.625</v>
      </c>
      <c r="J35" s="23">
        <f>INT(HOUR(Tabla9[[#This Row],[FECHA DE CIERRE MESA DE AYUDA]]-Tabla9[[#This Row],[FECHA APERTURA CASO EN MESA DE AYUDA]]))</f>
        <v>1</v>
      </c>
      <c r="K35" s="24">
        <f>IF(Tabla9[[#This Row],[CLASIFICACIÓN DEL SISTEMA]]="Crítico",2,12)</f>
        <v>12</v>
      </c>
      <c r="L35" s="25">
        <f>Tabla9[[#This Row],[TIEMPO PACTADO CONTRATO SISTEMA CRÍTICO t &lt;= 2h , SISTEMA NO CRÍTICO t &lt;= 12 h]]/Tabla9[[#This Row],[TIEMPO DE SOLUCIÓN]]</f>
        <v>12</v>
      </c>
      <c r="M35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5" s="40"/>
      <c r="O35" s="12"/>
      <c r="P35" s="12"/>
      <c r="Q35" s="12"/>
    </row>
    <row r="36" spans="1:17" ht="51" x14ac:dyDescent="0.25">
      <c r="A36" s="16">
        <v>11</v>
      </c>
      <c r="B36" s="15" t="s">
        <v>8</v>
      </c>
      <c r="C36" s="15" t="s">
        <v>34</v>
      </c>
      <c r="D36" s="15" t="s">
        <v>9</v>
      </c>
      <c r="E36" s="21">
        <v>8</v>
      </c>
      <c r="F36" s="21">
        <f>E36</f>
        <v>8</v>
      </c>
      <c r="G36" s="21"/>
      <c r="H36" s="27">
        <v>43915.583333333336</v>
      </c>
      <c r="I36" s="27">
        <v>43916.625</v>
      </c>
      <c r="J36" s="23">
        <f>INT(HOUR(Tabla9[[#This Row],[FECHA DE CIERRE MESA DE AYUDA]]-Tabla9[[#This Row],[FECHA APERTURA CASO EN MESA DE AYUDA]]))</f>
        <v>1</v>
      </c>
      <c r="K36" s="24">
        <f>IF(Tabla9[[#This Row],[CLASIFICACIÓN DEL SISTEMA]]="Crítico",2,12)</f>
        <v>12</v>
      </c>
      <c r="L36" s="25">
        <f>Tabla9[[#This Row],[TIEMPO PACTADO CONTRATO SISTEMA CRÍTICO t &lt;= 2h , SISTEMA NO CRÍTICO t &lt;= 12 h]]/Tabla9[[#This Row],[TIEMPO DE SOLUCIÓN]]</f>
        <v>12</v>
      </c>
      <c r="M36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6" s="40"/>
      <c r="O36" s="12"/>
      <c r="P36" s="12"/>
      <c r="Q36" s="12"/>
    </row>
    <row r="37" spans="1:17" ht="102" x14ac:dyDescent="0.25">
      <c r="A37" s="16">
        <v>11</v>
      </c>
      <c r="B37" s="15" t="s">
        <v>8</v>
      </c>
      <c r="C37" s="15" t="s">
        <v>35</v>
      </c>
      <c r="D37" s="15" t="s">
        <v>9</v>
      </c>
      <c r="E37" s="21">
        <v>40</v>
      </c>
      <c r="F37" s="21">
        <f>E37</f>
        <v>40</v>
      </c>
      <c r="G37" s="21"/>
      <c r="H37" s="27">
        <v>43915.583333333336</v>
      </c>
      <c r="I37" s="27">
        <v>43916.625</v>
      </c>
      <c r="J37" s="23">
        <f>INT(HOUR(Tabla9[[#This Row],[FECHA DE CIERRE MESA DE AYUDA]]-Tabla9[[#This Row],[FECHA APERTURA CASO EN MESA DE AYUDA]]))</f>
        <v>1</v>
      </c>
      <c r="K37" s="24">
        <f>IF(Tabla9[[#This Row],[CLASIFICACIÓN DEL SISTEMA]]="Crítico",2,12)</f>
        <v>12</v>
      </c>
      <c r="L37" s="25">
        <f>Tabla9[[#This Row],[TIEMPO PACTADO CONTRATO SISTEMA CRÍTICO t &lt;= 2h , SISTEMA NO CRÍTICO t &lt;= 12 h]]/Tabla9[[#This Row],[TIEMPO DE SOLUCIÓN]]</f>
        <v>12</v>
      </c>
      <c r="M37" s="26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37" s="40"/>
      <c r="O37" s="12"/>
      <c r="P37" s="12"/>
      <c r="Q37" s="12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2020-04-28T04:34:57Z</dcterms:modified>
</cp:coreProperties>
</file>