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1 - CCTV\"/>
    </mc:Choice>
  </mc:AlternateContent>
  <bookViews>
    <workbookView xWindow="0" yWindow="465" windowWidth="38400" windowHeight="21135"/>
  </bookViews>
  <sheets>
    <sheet name="Disp. CCTV" sheetId="7" r:id="rId1"/>
    <sheet name="Oportunidad CCTV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5" l="1"/>
  <c r="H11" i="5"/>
  <c r="H12" i="5"/>
  <c r="H13" i="5"/>
  <c r="H14" i="5"/>
  <c r="H15" i="5"/>
  <c r="H16" i="5"/>
  <c r="H9" i="5"/>
  <c r="E14" i="5"/>
  <c r="E15" i="5"/>
  <c r="E13" i="5"/>
  <c r="F16" i="5"/>
  <c r="E16" i="5"/>
  <c r="F11" i="5"/>
  <c r="E11" i="5"/>
  <c r="F10" i="5"/>
  <c r="E10" i="5"/>
  <c r="E12" i="5"/>
  <c r="F12" i="5"/>
  <c r="F9" i="5"/>
  <c r="E9" i="5"/>
  <c r="F14" i="7" l="1"/>
  <c r="G14" i="7" s="1"/>
  <c r="F15" i="7"/>
  <c r="G15" i="7" s="1"/>
  <c r="K10" i="5" l="1"/>
  <c r="K11" i="5"/>
  <c r="K12" i="5"/>
  <c r="K13" i="5"/>
  <c r="K15" i="5"/>
  <c r="K16" i="5"/>
  <c r="L10" i="5" l="1"/>
  <c r="L11" i="5"/>
  <c r="L12" i="5"/>
  <c r="L13" i="5"/>
  <c r="M13" i="5" s="1"/>
  <c r="L14" i="5"/>
  <c r="M14" i="5" s="1"/>
  <c r="L15" i="5"/>
  <c r="L16" i="5"/>
  <c r="M16" i="5" s="1"/>
  <c r="L9" i="5"/>
  <c r="F9" i="7"/>
  <c r="G9" i="7" s="1"/>
  <c r="F10" i="7"/>
  <c r="G10" i="7" s="1"/>
  <c r="F11" i="7"/>
  <c r="G11" i="7" s="1"/>
  <c r="F12" i="7"/>
  <c r="G12" i="7" s="1"/>
  <c r="F13" i="7"/>
  <c r="G13" i="7" s="1"/>
  <c r="F8" i="7"/>
  <c r="G8" i="7" s="1"/>
  <c r="M9" i="5" l="1"/>
  <c r="M12" i="5"/>
  <c r="M15" i="5"/>
  <c r="M11" i="5"/>
  <c r="M10" i="5"/>
</calcChain>
</file>

<file path=xl/comments1.xml><?xml version="1.0" encoding="utf-8"?>
<comments xmlns="http://schemas.openxmlformats.org/spreadsheetml/2006/main">
  <authors>
    <author>Angelica Maria Lopez</author>
  </authors>
  <commentList>
    <comment ref="E7" authorId="0" shapeId="0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Como asi que elementos reportados fuera de servicio? De donde sacan el dato o es un ejemplo?</t>
        </r>
      </text>
    </comment>
  </commentList>
</comments>
</file>

<file path=xl/comments2.xml><?xml version="1.0" encoding="utf-8"?>
<comments xmlns="http://schemas.openxmlformats.org/spreadsheetml/2006/main">
  <authors>
    <author>Angelica Maria Lopez</author>
  </authors>
  <commentList>
    <comment ref="F8" authorId="0" shapeId="0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 requiere pasarlo a dos, dado que los sitios son trabajo en altura y se pueden estar demorando 20 minutos para organizarsen y subir por ende no tendrian una hora para diagnosticar</t>
        </r>
      </text>
    </comment>
    <comment ref="I8" authorId="0" shapeId="0">
      <text>
        <r>
          <rPr>
            <b/>
            <sz val="9"/>
            <color rgb="FF000000"/>
            <rFont val="Tahoma"/>
            <family val="2"/>
          </rPr>
          <t>Angelica Maria Lopez: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Supongo que las fechas son un ejemplo?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Angelica Maria Lopez:</t>
        </r>
        <r>
          <rPr>
            <sz val="9"/>
            <color indexed="81"/>
            <rFont val="Tahoma"/>
            <family val="2"/>
          </rPr>
          <t xml:space="preserve">
Como seran medidos los imprevistos para la medición de este tiempo, ejemplo lluvia, horas pico etc</t>
        </r>
      </text>
    </comment>
  </commentList>
</comments>
</file>

<file path=xl/sharedStrings.xml><?xml version="1.0" encoding="utf-8"?>
<sst xmlns="http://schemas.openxmlformats.org/spreadsheetml/2006/main" count="72" uniqueCount="37">
  <si>
    <t>ELEMENTOS REPORTADOS FUERA DE SERVICIO</t>
  </si>
  <si>
    <t>FECHA APERTURA CASO EN MESA DE AYUDA</t>
  </si>
  <si>
    <t>FECHA DE CIERRE MESA DE AYUDA</t>
  </si>
  <si>
    <t xml:space="preserve">Video Wall </t>
  </si>
  <si>
    <t>OPORTUNIDAD</t>
  </si>
  <si>
    <t>DIAGNÓSTICO REMOTO (HORAS)</t>
  </si>
  <si>
    <t>LLEGADA A SITIO (HORAS)</t>
  </si>
  <si>
    <t>DIAGNÓSTICO EN SITIO (HORAS)</t>
  </si>
  <si>
    <t>SOLUCIÓN (HORAS)</t>
  </si>
  <si>
    <t>Comunas: 11, 3, 5, 80, 60, 7, 6, 2</t>
  </si>
  <si>
    <t>Comunas: 50, 90, 1, 12, 4, 8, 9</t>
  </si>
  <si>
    <t>ITEM</t>
  </si>
  <si>
    <t>COMUNAS</t>
  </si>
  <si>
    <t>COMPONENTE</t>
  </si>
  <si>
    <t>CCTV Ciudadano</t>
  </si>
  <si>
    <t>Estaciones Base</t>
  </si>
  <si>
    <t>Centros de Monitoreo</t>
  </si>
  <si>
    <t>Servidores</t>
  </si>
  <si>
    <t xml:space="preserve">Cámaras Comunas: 70, 15, 14, 16, 10, y 13. </t>
  </si>
  <si>
    <t>98%≤Dmes≤100%</t>
  </si>
  <si>
    <t>85%≤Dmes&lt;95%</t>
  </si>
  <si>
    <t>Dmes&lt;85%</t>
  </si>
  <si>
    <t>D.O. 1</t>
  </si>
  <si>
    <t>D.O. 2</t>
  </si>
  <si>
    <t>D.O. 3</t>
  </si>
  <si>
    <t>D.O. 4</t>
  </si>
  <si>
    <t xml:space="preserve">TOTAL DE ELEMENTOS </t>
  </si>
  <si>
    <t>ANS Y CÁLCULO DE LOS KPI DE DISPONIBILIDAD Y DESCUENTO OPERATIVO ( D.O.)</t>
  </si>
  <si>
    <t>95%≤Dmes&lt;98%</t>
  </si>
  <si>
    <t xml:space="preserve">ANS Y CÁLCULO DE LOS KPI DE OPORTUNIDAD Y DESCUENTO OPERATIVO ( D.O.) </t>
  </si>
  <si>
    <t>TIEMPO TOTAL (HORAS) PACTADO</t>
  </si>
  <si>
    <t>Sistema almacenamiento</t>
  </si>
  <si>
    <t>DESCUENTO OPERATIVO</t>
  </si>
  <si>
    <t>TIEMPO DE SOLUCIÓN</t>
  </si>
  <si>
    <t>KPI DE DISPONIBILIDAD ( KPId)</t>
  </si>
  <si>
    <t>KPI DE OPORTUNIDAD ( KPIo)</t>
  </si>
  <si>
    <t>DISPONIBILIDAD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</si>
</sst>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_-;\-&quot;$&quot;* #,##0_-;_-&quot;$&quot;* &quot;-&quot;_-;_-@_-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6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22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9" fontId="4" fillId="3" borderId="1" xfId="1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9" fontId="2" fillId="0" borderId="0" xfId="1" applyNumberFormat="1" applyFont="1" applyFill="1" applyBorder="1" applyAlignment="1">
      <alignment horizontal="center"/>
    </xf>
    <xf numFmtId="1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2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/>
    </xf>
    <xf numFmtId="9" fontId="0" fillId="0" borderId="2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22" fontId="4" fillId="3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2" xfId="1" applyNumberFormat="1" applyFont="1" applyBorder="1" applyAlignment="1">
      <alignment horizontal="center"/>
    </xf>
    <xf numFmtId="0" fontId="2" fillId="2" borderId="2" xfId="0" applyFont="1" applyFill="1" applyBorder="1" applyAlignment="1"/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9" fontId="2" fillId="2" borderId="2" xfId="1" applyNumberFormat="1" applyFont="1" applyFill="1" applyBorder="1" applyAlignment="1">
      <alignment horizontal="center"/>
    </xf>
    <xf numFmtId="9" fontId="0" fillId="2" borderId="2" xfId="1" applyNumberFormat="1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/>
    </xf>
    <xf numFmtId="9" fontId="2" fillId="0" borderId="6" xfId="1" applyNumberFormat="1" applyFont="1" applyBorder="1" applyAlignment="1">
      <alignment horizontal="center"/>
    </xf>
    <xf numFmtId="9" fontId="0" fillId="0" borderId="9" xfId="1" applyNumberFormat="1" applyFont="1" applyBorder="1" applyAlignment="1">
      <alignment horizontal="center"/>
    </xf>
    <xf numFmtId="0" fontId="4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0" borderId="4" xfId="0" applyFont="1" applyBorder="1"/>
    <xf numFmtId="0" fontId="2" fillId="0" borderId="8" xfId="0" applyFont="1" applyBorder="1"/>
    <xf numFmtId="0" fontId="4" fillId="3" borderId="4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22" fontId="0" fillId="2" borderId="2" xfId="0" applyNumberFormat="1" applyFont="1" applyFill="1" applyBorder="1" applyAlignment="1">
      <alignment horizontal="center"/>
    </xf>
    <xf numFmtId="1" fontId="0" fillId="2" borderId="2" xfId="0" applyNumberFormat="1" applyFont="1" applyFill="1" applyBorder="1" applyAlignment="1">
      <alignment horizontal="center"/>
    </xf>
    <xf numFmtId="9" fontId="4" fillId="0" borderId="0" xfId="1" applyNumberFormat="1" applyFont="1" applyFill="1" applyBorder="1" applyAlignment="1">
      <alignment horizontal="center" vertical="center" wrapText="1"/>
    </xf>
    <xf numFmtId="9" fontId="0" fillId="0" borderId="0" xfId="1" applyNumberFormat="1" applyFont="1" applyFill="1" applyBorder="1" applyAlignment="1">
      <alignment horizontal="center"/>
    </xf>
    <xf numFmtId="0" fontId="0" fillId="0" borderId="0" xfId="0" applyFill="1" applyBorder="1"/>
    <xf numFmtId="0" fontId="5" fillId="3" borderId="5" xfId="0" applyFont="1" applyFill="1" applyBorder="1" applyAlignment="1">
      <alignment vertical="center"/>
    </xf>
    <xf numFmtId="22" fontId="0" fillId="0" borderId="0" xfId="0" applyNumberFormat="1" applyFill="1" applyBorder="1"/>
    <xf numFmtId="0" fontId="5" fillId="3" borderId="0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d/mm/yy\ h:mm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textRotation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3" formatCode="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0" name="Tabla10" displayName="Tabla10" ref="A7:G15" totalsRowShown="0" headerRowDxfId="23" tableBorderDxfId="22">
  <autoFilter ref="A7:G15"/>
  <tableColumns count="7">
    <tableColumn id="1" name="ITEM" dataDxfId="21"/>
    <tableColumn id="2" name="COMPONENTE" dataDxfId="20"/>
    <tableColumn id="3" name="COMUNAS" dataDxfId="19"/>
    <tableColumn id="4" name="TOTAL DE ELEMENTOS " dataDxfId="18"/>
    <tableColumn id="5" name="ELEMENTOS REPORTADOS FUERA DE SERVICIO" dataDxfId="17"/>
    <tableColumn id="6" name="KPI DE DISPONIBILIDAD ( KPId)" dataDxfId="16" dataCellStyle="Porcentaje">
      <calculatedColumnFormula>(D8-E8)/D8</calculatedColumnFormula>
    </tableColumn>
    <tableColumn id="7" name="DESCUENTO OPERATIVO" dataDxfId="15" dataCellStyle="Porcentaje">
      <calculatedColumnFormula>_xlfn.IFS('Disp. CCTV'!$F8&gt;=98%,0%,AND('Disp. CCTV'!$F8&gt;=85%,'Disp. CCTV'!$F8&lt;98%),2%,AND('Disp. CCTV'!$F8&gt;=85%,'Disp. CCTV'!$F8&lt;95%),3%,'Disp. CCTV'!$F8&lt;85%,5%)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1" name="Tabla11" displayName="Tabla11" ref="A8:M16" totalsRowShown="0" dataDxfId="14" tableBorderDxfId="13">
  <autoFilter ref="A8:M16"/>
  <tableColumns count="13">
    <tableColumn id="1" name="ITEM" dataDxfId="12"/>
    <tableColumn id="2" name="COMPONENTE" dataDxfId="11"/>
    <tableColumn id="3" name="COMUNAS" dataDxfId="10"/>
    <tableColumn id="4" name="DIAGNÓSTICO REMOTO (HORAS)" dataDxfId="9"/>
    <tableColumn id="5" name="LLEGADA A SITIO (HORAS)" dataDxfId="8"/>
    <tableColumn id="6" name="DIAGNÓSTICO EN SITIO (HORAS)" dataDxfId="7"/>
    <tableColumn id="7" name="SOLUCIÓN (HORAS)" dataDxfId="6"/>
    <tableColumn id="8" name="TIEMPO TOTAL (HORAS) PACTADO" dataDxfId="5">
      <calculatedColumnFormula>SUM(Tabla11[[#This Row],[DIAGNÓSTICO REMOTO (HORAS)]:[SOLUCIÓN (HORAS)]])</calculatedColumnFormula>
    </tableColumn>
    <tableColumn id="9" name="FECHA APERTURA CASO EN MESA DE AYUDA" dataDxfId="4"/>
    <tableColumn id="10" name="FECHA DE CIERRE MESA DE AYUDA" dataDxfId="3"/>
    <tableColumn id="11" name="TIEMPO DE SOLUCIÓN" dataDxfId="2">
      <calculatedColumnFormula>'Oportunidad CCTV'!$J9-'Oportunidad CCTV'!$I9</calculatedColumnFormula>
    </tableColumn>
    <tableColumn id="12" name="KPI DE OPORTUNIDAD ( KPIo)" dataDxfId="1" dataCellStyle="Porcentaje">
      <calculatedColumnFormula>(H9-K9)/H9</calculatedColumnFormula>
    </tableColumn>
    <tableColumn id="13" name="DESCUENTO OPERATIVO" dataDxfId="0" dataCellStyle="Porcentaje">
      <calculatedColumnFormula>_xlfn.IFS('Oportunidad CCTV'!$L9&gt;=98%,0%,AND('Oportunidad CCTV'!$L9&gt;=95%,'Oportunidad CCTV'!$L9&lt;98%),2%,AND('Oportunidad CCTV'!$L9&gt;=85%,'Oportunidad CCTV'!$L9&lt;95%),3%,'Oportunidad CCTV'!$L9&lt;85%,5%)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8"/>
  <sheetViews>
    <sheetView tabSelected="1" zoomScale="90" zoomScaleNormal="90" workbookViewId="0">
      <selection sqref="A1:K1"/>
    </sheetView>
  </sheetViews>
  <sheetFormatPr baseColWidth="10" defaultColWidth="10.875" defaultRowHeight="15.75" x14ac:dyDescent="0.25"/>
  <cols>
    <col min="1" max="1" width="14.875" style="2" customWidth="1"/>
    <col min="2" max="2" width="15" style="2" customWidth="1"/>
    <col min="3" max="3" width="18.125" style="2" customWidth="1"/>
    <col min="4" max="4" width="17.625" style="2" customWidth="1"/>
    <col min="5" max="5" width="19.625" style="2" customWidth="1"/>
    <col min="6" max="6" width="20.125" style="2" customWidth="1"/>
    <col min="7" max="7" width="22.375" style="2" customWidth="1"/>
    <col min="8" max="8" width="13.875" style="2" customWidth="1"/>
    <col min="9" max="9" width="14" style="2" customWidth="1"/>
    <col min="10" max="16384" width="10.875" style="2"/>
  </cols>
  <sheetData>
    <row r="1" spans="1:11" x14ac:dyDescent="0.25">
      <c r="A1" s="53" t="s">
        <v>36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5">
      <c r="A2" s="53" t="s">
        <v>27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x14ac:dyDescent="0.25">
      <c r="C4" s="5"/>
      <c r="D4" s="5"/>
      <c r="E4" s="5"/>
      <c r="F4" s="5"/>
      <c r="G4" s="5"/>
      <c r="H4" s="6" t="s">
        <v>22</v>
      </c>
      <c r="I4" s="6" t="s">
        <v>23</v>
      </c>
      <c r="J4" s="6" t="s">
        <v>24</v>
      </c>
      <c r="K4" s="6" t="s">
        <v>25</v>
      </c>
    </row>
    <row r="5" spans="1:11" ht="25.5" x14ac:dyDescent="0.25">
      <c r="C5" s="5"/>
      <c r="D5" s="5"/>
      <c r="E5" s="5"/>
      <c r="F5" s="5"/>
      <c r="G5" s="5"/>
      <c r="H5" s="19" t="s">
        <v>19</v>
      </c>
      <c r="I5" s="19" t="s">
        <v>28</v>
      </c>
      <c r="J5" s="19" t="s">
        <v>20</v>
      </c>
      <c r="K5" s="19" t="s">
        <v>21</v>
      </c>
    </row>
    <row r="6" spans="1:11" x14ac:dyDescent="0.25">
      <c r="C6" s="5"/>
      <c r="D6" s="5"/>
      <c r="E6" s="5"/>
      <c r="F6" s="5"/>
      <c r="G6" s="5"/>
      <c r="H6" s="20">
        <v>0</v>
      </c>
      <c r="I6" s="20">
        <v>0.02</v>
      </c>
      <c r="J6" s="20">
        <v>0.03</v>
      </c>
      <c r="K6" s="20">
        <v>0.05</v>
      </c>
    </row>
    <row r="7" spans="1:11" ht="38.25" x14ac:dyDescent="0.25">
      <c r="A7" s="40" t="s">
        <v>11</v>
      </c>
      <c r="B7" s="41" t="s">
        <v>13</v>
      </c>
      <c r="C7" s="10" t="s">
        <v>12</v>
      </c>
      <c r="D7" s="10" t="s">
        <v>26</v>
      </c>
      <c r="E7" s="11" t="s">
        <v>0</v>
      </c>
      <c r="F7" s="36" t="s">
        <v>34</v>
      </c>
      <c r="G7" s="11" t="s">
        <v>32</v>
      </c>
      <c r="H7" s="44"/>
      <c r="I7" s="44"/>
      <c r="J7" s="44"/>
      <c r="K7" s="44"/>
    </row>
    <row r="8" spans="1:11" ht="36.950000000000003" customHeight="1" x14ac:dyDescent="0.25">
      <c r="A8" s="37">
        <v>4</v>
      </c>
      <c r="B8" s="22" t="s">
        <v>14</v>
      </c>
      <c r="C8" s="23" t="s">
        <v>18</v>
      </c>
      <c r="D8" s="24">
        <v>903</v>
      </c>
      <c r="E8" s="25">
        <v>23</v>
      </c>
      <c r="F8" s="26">
        <f>(D8-E8)/D8</f>
        <v>0.9745293466223699</v>
      </c>
      <c r="G8" s="27">
        <f>_xlfn.IFS('Disp. CCTV'!$F8&gt;=98%,0%,AND('Disp. CCTV'!$F8&gt;=95%,'Disp. CCTV'!$F8&lt;98%),2%,AND('Disp. CCTV'!$F8&gt;=85%,'Disp. CCTV'!$F8&lt;95%),3%,'Disp. CCTV'!$F8&lt;85%,5%)</f>
        <v>0.02</v>
      </c>
      <c r="H8" s="45"/>
      <c r="I8" s="8"/>
      <c r="J8" s="8"/>
      <c r="K8" s="8"/>
    </row>
    <row r="9" spans="1:11" x14ac:dyDescent="0.25">
      <c r="A9" s="38">
        <v>4</v>
      </c>
      <c r="B9" s="28" t="s">
        <v>14</v>
      </c>
      <c r="C9" s="29" t="s">
        <v>15</v>
      </c>
      <c r="D9" s="12">
        <v>15</v>
      </c>
      <c r="E9" s="30">
        <v>11</v>
      </c>
      <c r="F9" s="21">
        <f t="shared" ref="F9:F13" si="0">(D9-E9)/D9</f>
        <v>0.26666666666666666</v>
      </c>
      <c r="G9" s="15">
        <f>_xlfn.IFS('Disp. CCTV'!$F9&gt;=98%,0%,AND('Disp. CCTV'!$F9&gt;=85%,'Disp. CCTV'!$F9&lt;98%),2%,AND('Disp. CCTV'!$F9&gt;=85%,'Disp. CCTV'!$F9&lt;95%),3%,'Disp. CCTV'!$F9&lt;85%,5%)</f>
        <v>0.05</v>
      </c>
      <c r="H9" s="45"/>
      <c r="I9" s="8"/>
      <c r="J9" s="8"/>
      <c r="K9" s="8"/>
    </row>
    <row r="10" spans="1:11" x14ac:dyDescent="0.25">
      <c r="A10" s="37">
        <v>4</v>
      </c>
      <c r="B10" s="22" t="s">
        <v>14</v>
      </c>
      <c r="C10" s="23" t="s">
        <v>16</v>
      </c>
      <c r="D10" s="24">
        <v>17</v>
      </c>
      <c r="E10" s="25">
        <v>2</v>
      </c>
      <c r="F10" s="26">
        <f t="shared" si="0"/>
        <v>0.88235294117647056</v>
      </c>
      <c r="G10" s="27">
        <f>_xlfn.IFS('Disp. CCTV'!$F10&gt;=98%,0%,AND('Disp. CCTV'!$F10&gt;=85%,'Disp. CCTV'!$F10&lt;98%),2%,AND('Disp. CCTV'!$F10&gt;=85%,'Disp. CCTV'!$F10&lt;95%),3%,'Disp. CCTV'!$F10&lt;85%,5%)</f>
        <v>0.02</v>
      </c>
      <c r="H10" s="45"/>
      <c r="I10" s="8"/>
      <c r="J10" s="8"/>
      <c r="K10" s="8"/>
    </row>
    <row r="11" spans="1:11" x14ac:dyDescent="0.25">
      <c r="A11" s="38">
        <v>4</v>
      </c>
      <c r="B11" s="28" t="s">
        <v>14</v>
      </c>
      <c r="C11" s="29" t="s">
        <v>17</v>
      </c>
      <c r="D11" s="12">
        <v>68</v>
      </c>
      <c r="E11" s="30">
        <v>4</v>
      </c>
      <c r="F11" s="21">
        <f t="shared" si="0"/>
        <v>0.94117647058823528</v>
      </c>
      <c r="G11" s="15">
        <f>_xlfn.IFS('Disp. CCTV'!$F11&gt;=98%,0%,AND('Disp. CCTV'!$F11&gt;=85%,'Disp. CCTV'!$F11&lt;98%),2%,AND('Disp. CCTV'!$F11&gt;=85%,'Disp. CCTV'!$F11&lt;95%),3%,'Disp. CCTV'!$F11&lt;85%,5%)</f>
        <v>0.02</v>
      </c>
      <c r="H11" s="45"/>
      <c r="I11" s="8"/>
      <c r="J11" s="8"/>
      <c r="K11" s="8"/>
    </row>
    <row r="12" spans="1:11" ht="27" customHeight="1" x14ac:dyDescent="0.25">
      <c r="A12" s="37">
        <v>4</v>
      </c>
      <c r="B12" s="22" t="s">
        <v>14</v>
      </c>
      <c r="C12" s="23" t="s">
        <v>9</v>
      </c>
      <c r="D12" s="24">
        <v>717</v>
      </c>
      <c r="E12" s="25">
        <v>21</v>
      </c>
      <c r="F12" s="26">
        <f t="shared" si="0"/>
        <v>0.97071129707112969</v>
      </c>
      <c r="G12" s="27">
        <f>_xlfn.IFS('Disp. CCTV'!$F12&gt;=98%,0%,AND('Disp. CCTV'!$F12&gt;=85%,'Disp. CCTV'!$F12&lt;98%),2%,AND('Disp. CCTV'!$F12&gt;=85%,'Disp. CCTV'!$F12&lt;95%),3%,'Disp. CCTV'!$F12&lt;85%,5%)</f>
        <v>0.02</v>
      </c>
      <c r="H12" s="45"/>
      <c r="I12" s="8"/>
      <c r="J12" s="8"/>
      <c r="K12" s="8"/>
    </row>
    <row r="13" spans="1:11" ht="41.1" customHeight="1" x14ac:dyDescent="0.25">
      <c r="A13" s="38">
        <v>4</v>
      </c>
      <c r="B13" s="28" t="s">
        <v>14</v>
      </c>
      <c r="C13" s="29" t="s">
        <v>10</v>
      </c>
      <c r="D13" s="12">
        <v>287</v>
      </c>
      <c r="E13" s="30">
        <v>25</v>
      </c>
      <c r="F13" s="21">
        <f t="shared" si="0"/>
        <v>0.91289198606271782</v>
      </c>
      <c r="G13" s="15">
        <f>_xlfn.IFS('Disp. CCTV'!$F13&gt;=98%,0%,AND('Disp. CCTV'!$F13&gt;=85%,'Disp. CCTV'!$F13&lt;98%),2%,AND('Disp. CCTV'!$F13&gt;=85%,'Disp. CCTV'!$F13&lt;95%),3%,'Disp. CCTV'!$F13&lt;85%,5%)</f>
        <v>0.02</v>
      </c>
      <c r="H13" s="45"/>
      <c r="I13" s="8"/>
      <c r="J13" s="8"/>
      <c r="K13" s="8"/>
    </row>
    <row r="14" spans="1:11" x14ac:dyDescent="0.25">
      <c r="A14" s="37">
        <v>5</v>
      </c>
      <c r="B14" s="22" t="s">
        <v>14</v>
      </c>
      <c r="C14" s="23" t="s">
        <v>3</v>
      </c>
      <c r="D14" s="24">
        <v>3</v>
      </c>
      <c r="E14" s="25">
        <v>1</v>
      </c>
      <c r="F14" s="26">
        <f t="shared" ref="F14:F15" si="1">(D14-E14)/D14</f>
        <v>0.66666666666666663</v>
      </c>
      <c r="G14" s="27">
        <f>_xlfn.IFS('Disp. CCTV'!$F14&gt;=98%,0%,AND('Disp. CCTV'!$F14&gt;=85%,'Disp. CCTV'!$F14&lt;98%),2%,AND('Disp. CCTV'!$F14&gt;=85%,'Disp. CCTV'!$F14&lt;95%),3%,'Disp. CCTV'!$F14&lt;85%,5%)</f>
        <v>0.05</v>
      </c>
      <c r="H14" s="45"/>
      <c r="I14" s="8"/>
      <c r="J14" s="8"/>
      <c r="K14" s="8"/>
    </row>
    <row r="15" spans="1:11" ht="25.5" x14ac:dyDescent="0.25">
      <c r="A15" s="39">
        <v>6</v>
      </c>
      <c r="B15" s="31" t="s">
        <v>14</v>
      </c>
      <c r="C15" s="32" t="s">
        <v>31</v>
      </c>
      <c r="D15" s="16">
        <v>1</v>
      </c>
      <c r="E15" s="33">
        <v>0</v>
      </c>
      <c r="F15" s="34">
        <f t="shared" si="1"/>
        <v>1</v>
      </c>
      <c r="G15" s="35">
        <f>_xlfn.IFS('Disp. CCTV'!$F15&gt;=98%,0%,AND('Disp. CCTV'!$F15&gt;=85%,'Disp. CCTV'!$F15&lt;98%),2%,AND('Disp. CCTV'!$F15&gt;=85%,'Disp. CCTV'!$F15&lt;95%),3%,'Disp. CCTV'!$F15&lt;85%,5%)</f>
        <v>0</v>
      </c>
      <c r="H15" s="45"/>
      <c r="I15" s="8"/>
      <c r="J15" s="8"/>
      <c r="K15" s="8"/>
    </row>
    <row r="17" spans="5:7" x14ac:dyDescent="0.25">
      <c r="E17" s="3"/>
      <c r="F17" s="3"/>
      <c r="G17" s="3"/>
    </row>
    <row r="18" spans="5:7" x14ac:dyDescent="0.25">
      <c r="E18" s="3"/>
    </row>
  </sheetData>
  <dataConsolidate/>
  <mergeCells count="3">
    <mergeCell ref="A1:K1"/>
    <mergeCell ref="A2:K2"/>
    <mergeCell ref="A3:K3"/>
  </mergeCells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1"/>
  <sheetViews>
    <sheetView zoomScale="85" zoomScaleNormal="85" workbookViewId="0">
      <selection sqref="A1:Q1"/>
    </sheetView>
  </sheetViews>
  <sheetFormatPr baseColWidth="10" defaultColWidth="19.875" defaultRowHeight="15.75" x14ac:dyDescent="0.25"/>
  <cols>
    <col min="4" max="4" width="14.375" customWidth="1"/>
    <col min="5" max="5" width="13.625" customWidth="1"/>
    <col min="6" max="6" width="14.375" customWidth="1"/>
    <col min="7" max="7" width="12.375" customWidth="1"/>
    <col min="8" max="8" width="14.875" customWidth="1"/>
    <col min="9" max="9" width="17.875" style="1" customWidth="1"/>
    <col min="10" max="10" width="17.625" customWidth="1"/>
    <col min="11" max="11" width="16" customWidth="1"/>
    <col min="12" max="13" width="16.625" customWidth="1"/>
  </cols>
  <sheetData>
    <row r="1" spans="1:17" x14ac:dyDescent="0.25">
      <c r="A1" s="54" t="s">
        <v>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x14ac:dyDescent="0.25">
      <c r="A2" s="54" t="s">
        <v>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x14ac:dyDescent="0.2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 x14ac:dyDescent="0.25">
      <c r="A4" s="46"/>
      <c r="B4" s="46"/>
      <c r="I4" s="48"/>
      <c r="J4" s="46"/>
      <c r="K4" s="46"/>
      <c r="L4" s="46"/>
      <c r="M4" s="46"/>
      <c r="N4" s="46"/>
      <c r="O4" s="46"/>
      <c r="P4" s="46"/>
      <c r="Q4" s="46"/>
    </row>
    <row r="5" spans="1:17" x14ac:dyDescent="0.25">
      <c r="A5" s="46"/>
      <c r="B5" s="46"/>
      <c r="I5" s="48"/>
      <c r="J5" s="46"/>
      <c r="K5" s="46"/>
      <c r="L5" s="46"/>
      <c r="M5" s="46"/>
      <c r="N5" s="6" t="s">
        <v>22</v>
      </c>
      <c r="O5" s="6" t="s">
        <v>23</v>
      </c>
      <c r="P5" s="6" t="s">
        <v>24</v>
      </c>
      <c r="Q5" s="6" t="s">
        <v>25</v>
      </c>
    </row>
    <row r="6" spans="1:17" x14ac:dyDescent="0.25">
      <c r="A6" s="46"/>
      <c r="B6" s="46"/>
      <c r="I6" s="48"/>
      <c r="J6" s="46"/>
      <c r="K6" s="46"/>
      <c r="L6" s="46"/>
      <c r="M6" s="46"/>
      <c r="N6" s="19" t="s">
        <v>19</v>
      </c>
      <c r="O6" s="19" t="s">
        <v>28</v>
      </c>
      <c r="P6" s="19" t="s">
        <v>20</v>
      </c>
      <c r="Q6" s="19" t="s">
        <v>21</v>
      </c>
    </row>
    <row r="7" spans="1:17" x14ac:dyDescent="0.25">
      <c r="A7" s="46"/>
      <c r="B7" s="46"/>
      <c r="C7" s="5"/>
      <c r="D7" s="5"/>
      <c r="E7" s="5"/>
      <c r="F7" s="5"/>
      <c r="G7" s="5"/>
      <c r="H7" s="5"/>
      <c r="I7" s="48"/>
      <c r="J7" s="46"/>
      <c r="K7" s="46"/>
      <c r="L7" s="46"/>
      <c r="M7" s="46"/>
      <c r="N7" s="20">
        <v>0</v>
      </c>
      <c r="O7" s="20">
        <v>0.02</v>
      </c>
      <c r="P7" s="20">
        <v>0.03</v>
      </c>
      <c r="Q7" s="20">
        <v>0.05</v>
      </c>
    </row>
    <row r="8" spans="1:17" ht="38.25" x14ac:dyDescent="0.25">
      <c r="A8" s="49" t="s">
        <v>11</v>
      </c>
      <c r="B8" s="47" t="s">
        <v>13</v>
      </c>
      <c r="C8" s="17" t="s">
        <v>12</v>
      </c>
      <c r="D8" s="17" t="s">
        <v>5</v>
      </c>
      <c r="E8" s="17" t="s">
        <v>6</v>
      </c>
      <c r="F8" s="17" t="s">
        <v>7</v>
      </c>
      <c r="G8" s="17" t="s">
        <v>8</v>
      </c>
      <c r="H8" s="17" t="s">
        <v>30</v>
      </c>
      <c r="I8" s="18" t="s">
        <v>1</v>
      </c>
      <c r="J8" s="18" t="s">
        <v>2</v>
      </c>
      <c r="K8" s="9" t="s">
        <v>33</v>
      </c>
      <c r="L8" s="17" t="s">
        <v>35</v>
      </c>
      <c r="M8" s="17" t="s">
        <v>32</v>
      </c>
      <c r="N8" s="7"/>
      <c r="O8" s="7"/>
      <c r="P8" s="7"/>
      <c r="Q8" s="7"/>
    </row>
    <row r="9" spans="1:17" ht="25.5" x14ac:dyDescent="0.25">
      <c r="A9" s="50">
        <v>4</v>
      </c>
      <c r="B9" s="25" t="s">
        <v>14</v>
      </c>
      <c r="C9" s="24" t="s">
        <v>18</v>
      </c>
      <c r="D9" s="24">
        <v>1</v>
      </c>
      <c r="E9" s="24">
        <f>AVERAGE(2,4,6)</f>
        <v>4</v>
      </c>
      <c r="F9" s="52">
        <f>AVERAGE(2,2,1)</f>
        <v>1.6666666666666667</v>
      </c>
      <c r="G9" s="52">
        <v>2</v>
      </c>
      <c r="H9" s="52">
        <f>SUM(Tabla11[[#This Row],[DIAGNÓSTICO REMOTO (HORAS)]:[SOLUCIÓN (HORAS)]])</f>
        <v>8.6666666666666679</v>
      </c>
      <c r="I9" s="42">
        <v>43914.333333333336</v>
      </c>
      <c r="J9" s="42">
        <v>43914.416666666664</v>
      </c>
      <c r="K9" s="43">
        <v>2</v>
      </c>
      <c r="L9" s="27">
        <f>(H9-K9)/H9</f>
        <v>0.76923076923076927</v>
      </c>
      <c r="M9" s="27">
        <f>_xlfn.IFS('Oportunidad CCTV'!$L9&gt;=98%,0%,AND('Oportunidad CCTV'!$L9&gt;=95%,'Oportunidad CCTV'!$L9&lt;98%),2%,AND('Oportunidad CCTV'!$L9&gt;=85%,'Oportunidad CCTV'!$L9&lt;95%),3%,'Oportunidad CCTV'!$L9&lt;85%,5%)</f>
        <v>0.05</v>
      </c>
      <c r="N9" s="45"/>
      <c r="O9" s="7"/>
      <c r="P9" s="7"/>
      <c r="Q9" s="7"/>
    </row>
    <row r="10" spans="1:17" x14ac:dyDescent="0.25">
      <c r="A10" s="51">
        <v>4</v>
      </c>
      <c r="B10" s="30" t="s">
        <v>14</v>
      </c>
      <c r="C10" s="12" t="s">
        <v>15</v>
      </c>
      <c r="D10" s="12">
        <v>1</v>
      </c>
      <c r="E10" s="24">
        <f>AVERAGE(2,4,6)</f>
        <v>4</v>
      </c>
      <c r="F10" s="52">
        <f>AVERAGE(2,2,1)</f>
        <v>1.6666666666666667</v>
      </c>
      <c r="G10" s="52">
        <v>2</v>
      </c>
      <c r="H10" s="52">
        <f>SUM(Tabla11[[#This Row],[DIAGNÓSTICO REMOTO (HORAS)]:[SOLUCIÓN (HORAS)]])</f>
        <v>8.6666666666666679</v>
      </c>
      <c r="I10" s="13">
        <v>43915.083333333336</v>
      </c>
      <c r="J10" s="13">
        <v>43915.416666608799</v>
      </c>
      <c r="K10" s="14">
        <f>'Oportunidad CCTV'!$J10-'Oportunidad CCTV'!$I10</f>
        <v>0.33333327546279179</v>
      </c>
      <c r="L10" s="15">
        <f t="shared" ref="L10:L16" si="0">(H10-K10)/H10</f>
        <v>0.96153846821583178</v>
      </c>
      <c r="M10" s="15">
        <f>_xlfn.IFS('Oportunidad CCTV'!$L10&gt;=98%,0%,AND('Oportunidad CCTV'!$L10&gt;=95%,'Oportunidad CCTV'!$L10&lt;98%),2%,AND('Oportunidad CCTV'!$L10&gt;=85%,'Oportunidad CCTV'!$L10&lt;95%),3%,'Oportunidad CCTV'!$L10&lt;85%,5%)</f>
        <v>0.02</v>
      </c>
      <c r="N10" s="45"/>
      <c r="O10" s="8"/>
      <c r="P10" s="8"/>
      <c r="Q10" s="8"/>
    </row>
    <row r="11" spans="1:17" x14ac:dyDescent="0.25">
      <c r="A11" s="50">
        <v>4</v>
      </c>
      <c r="B11" s="25" t="s">
        <v>14</v>
      </c>
      <c r="C11" s="24" t="s">
        <v>16</v>
      </c>
      <c r="D11" s="24">
        <v>1</v>
      </c>
      <c r="E11" s="24">
        <f>AVERAGE(2,4,6)</f>
        <v>4</v>
      </c>
      <c r="F11" s="52">
        <f>AVERAGE(2,2,1)</f>
        <v>1.6666666666666667</v>
      </c>
      <c r="G11" s="52">
        <v>2</v>
      </c>
      <c r="H11" s="52">
        <f>SUM(Tabla11[[#This Row],[DIAGNÓSTICO REMOTO (HORAS)]:[SOLUCIÓN (HORAS)]])</f>
        <v>8.6666666666666679</v>
      </c>
      <c r="I11" s="42">
        <v>43916.333333333336</v>
      </c>
      <c r="J11" s="42">
        <v>43916.541666666664</v>
      </c>
      <c r="K11" s="43">
        <f>'Oportunidad CCTV'!$J11-'Oportunidad CCTV'!$I11</f>
        <v>0.20833333332848269</v>
      </c>
      <c r="L11" s="27">
        <f t="shared" si="0"/>
        <v>0.9759615384620981</v>
      </c>
      <c r="M11" s="27">
        <f>_xlfn.IFS('Oportunidad CCTV'!$L11&gt;=98%,0%,AND('Oportunidad CCTV'!$L11&gt;=95%,'Oportunidad CCTV'!$L11&lt;98%),2%,AND('Oportunidad CCTV'!$L11&gt;=85%,'Oportunidad CCTV'!$L11&lt;95%),3%,'Oportunidad CCTV'!$L11&lt;85%,5%)</f>
        <v>0.02</v>
      </c>
      <c r="N11" s="45"/>
      <c r="O11" s="8"/>
      <c r="P11" s="8"/>
      <c r="Q11" s="8"/>
    </row>
    <row r="12" spans="1:17" x14ac:dyDescent="0.25">
      <c r="A12" s="51">
        <v>4</v>
      </c>
      <c r="B12" s="30" t="s">
        <v>14</v>
      </c>
      <c r="C12" s="12" t="s">
        <v>17</v>
      </c>
      <c r="D12" s="12">
        <v>1</v>
      </c>
      <c r="E12" s="24">
        <f t="shared" ref="E12" si="1">AVERAGE(2,4,6)</f>
        <v>4</v>
      </c>
      <c r="F12" s="52">
        <f t="shared" ref="F12" si="2">AVERAGE(2,2,1)</f>
        <v>1.6666666666666667</v>
      </c>
      <c r="G12" s="52">
        <v>5</v>
      </c>
      <c r="H12" s="52">
        <f>SUM(Tabla11[[#This Row],[DIAGNÓSTICO REMOTO (HORAS)]:[SOLUCIÓN (HORAS)]])</f>
        <v>11.666666666666668</v>
      </c>
      <c r="I12" s="13">
        <v>43917.333333333336</v>
      </c>
      <c r="J12" s="13">
        <v>43917.416666608799</v>
      </c>
      <c r="K12" s="14">
        <f>'Oportunidad CCTV'!$J12-'Oportunidad CCTV'!$I12</f>
        <v>8.3333275462791789E-2</v>
      </c>
      <c r="L12" s="15">
        <f t="shared" si="0"/>
        <v>0.99285714781747503</v>
      </c>
      <c r="M12" s="15">
        <f>_xlfn.IFS('Oportunidad CCTV'!$L12&gt;=98%,0%,AND('Oportunidad CCTV'!$L12&gt;=95%,'Oportunidad CCTV'!$L12&lt;98%),2%,AND('Oportunidad CCTV'!$L12&gt;=85%,'Oportunidad CCTV'!$L12&lt;95%),3%,'Oportunidad CCTV'!$L12&lt;85%,5%)</f>
        <v>0</v>
      </c>
      <c r="N12" s="45"/>
      <c r="O12" s="8"/>
      <c r="P12" s="8"/>
      <c r="Q12" s="8"/>
    </row>
    <row r="13" spans="1:17" ht="25.5" x14ac:dyDescent="0.25">
      <c r="A13" s="50">
        <v>4</v>
      </c>
      <c r="B13" s="25" t="s">
        <v>14</v>
      </c>
      <c r="C13" s="24" t="s">
        <v>9</v>
      </c>
      <c r="D13" s="24">
        <v>1</v>
      </c>
      <c r="E13" s="24">
        <f>AVERAGE(3,5,7)</f>
        <v>5</v>
      </c>
      <c r="F13" s="24">
        <v>2</v>
      </c>
      <c r="G13" s="24">
        <v>2</v>
      </c>
      <c r="H13" s="52">
        <f>SUM(Tabla11[[#This Row],[DIAGNÓSTICO REMOTO (HORAS)]:[SOLUCIÓN (HORAS)]])</f>
        <v>10</v>
      </c>
      <c r="I13" s="42">
        <v>43918.333333333336</v>
      </c>
      <c r="J13" s="42">
        <v>43918.416666608799</v>
      </c>
      <c r="K13" s="43">
        <f>'Oportunidad CCTV'!$J13-'Oportunidad CCTV'!$I13</f>
        <v>8.3333275462791789E-2</v>
      </c>
      <c r="L13" s="27">
        <f t="shared" si="0"/>
        <v>0.99166667245372087</v>
      </c>
      <c r="M13" s="27">
        <f>_xlfn.IFS('Oportunidad CCTV'!$L13&gt;=98%,0%,AND('Oportunidad CCTV'!$L13&gt;=95%,'Oportunidad CCTV'!$L13&lt;98%),2%,AND('Oportunidad CCTV'!$L13&gt;=85%,'Oportunidad CCTV'!$L13&lt;95%),3%,'Oportunidad CCTV'!$L13&lt;85%,5%)</f>
        <v>0</v>
      </c>
      <c r="N13" s="45"/>
      <c r="O13" s="8"/>
      <c r="P13" s="8"/>
      <c r="Q13" s="8"/>
    </row>
    <row r="14" spans="1:17" ht="25.5" x14ac:dyDescent="0.25">
      <c r="A14" s="51">
        <v>4</v>
      </c>
      <c r="B14" s="30" t="s">
        <v>14</v>
      </c>
      <c r="C14" s="12" t="s">
        <v>10</v>
      </c>
      <c r="D14" s="12">
        <v>1</v>
      </c>
      <c r="E14" s="12">
        <f>AVERAGE(4,6,8)</f>
        <v>6</v>
      </c>
      <c r="F14" s="12">
        <v>2</v>
      </c>
      <c r="G14" s="12">
        <v>2</v>
      </c>
      <c r="H14" s="52">
        <f>SUM(Tabla11[[#This Row],[DIAGNÓSTICO REMOTO (HORAS)]:[SOLUCIÓN (HORAS)]])</f>
        <v>11</v>
      </c>
      <c r="I14" s="13">
        <v>43919.333333333336</v>
      </c>
      <c r="J14" s="13">
        <v>43919.416666608799</v>
      </c>
      <c r="K14" s="14">
        <v>2</v>
      </c>
      <c r="L14" s="15">
        <f t="shared" si="0"/>
        <v>0.81818181818181823</v>
      </c>
      <c r="M14" s="15">
        <f>_xlfn.IFS('Oportunidad CCTV'!$L14&gt;=98%,0%,AND('Oportunidad CCTV'!$L14&gt;=95%,'Oportunidad CCTV'!$L14&lt;98%),2%,AND('Oportunidad CCTV'!$L14&gt;=85%,'Oportunidad CCTV'!$L14&lt;95%),3%,'Oportunidad CCTV'!$L14&lt;85%,5%)</f>
        <v>0.05</v>
      </c>
      <c r="N14" s="45"/>
      <c r="O14" s="8"/>
      <c r="P14" s="8"/>
      <c r="Q14" s="8"/>
    </row>
    <row r="15" spans="1:17" x14ac:dyDescent="0.25">
      <c r="A15" s="50">
        <v>4</v>
      </c>
      <c r="B15" s="25" t="s">
        <v>14</v>
      </c>
      <c r="C15" s="24" t="s">
        <v>3</v>
      </c>
      <c r="D15" s="24">
        <v>1</v>
      </c>
      <c r="E15" s="24">
        <f>AVERAGE(3,5,7)</f>
        <v>5</v>
      </c>
      <c r="F15" s="24">
        <v>2</v>
      </c>
      <c r="G15" s="24">
        <v>2</v>
      </c>
      <c r="H15" s="52">
        <f>SUM(Tabla11[[#This Row],[DIAGNÓSTICO REMOTO (HORAS)]:[SOLUCIÓN (HORAS)]])</f>
        <v>10</v>
      </c>
      <c r="I15" s="42">
        <v>43920.333333333336</v>
      </c>
      <c r="J15" s="42">
        <v>43920.416666608799</v>
      </c>
      <c r="K15" s="43">
        <f>'Oportunidad CCTV'!$J15-'Oportunidad CCTV'!$I15</f>
        <v>8.3333275462791789E-2</v>
      </c>
      <c r="L15" s="27">
        <f t="shared" si="0"/>
        <v>0.99166667245372087</v>
      </c>
      <c r="M15" s="27">
        <f>_xlfn.IFS('Oportunidad CCTV'!$L15&gt;=98%,0%,AND('Oportunidad CCTV'!$L15&gt;=95%,'Oportunidad CCTV'!$L15&lt;98%),2%,AND('Oportunidad CCTV'!$L15&gt;=85%,'Oportunidad CCTV'!$L15&lt;95%),3%,'Oportunidad CCTV'!$L15&lt;85%,5%)</f>
        <v>0</v>
      </c>
      <c r="N15" s="45"/>
      <c r="O15" s="8"/>
      <c r="P15" s="8"/>
      <c r="Q15" s="8"/>
    </row>
    <row r="16" spans="1:17" x14ac:dyDescent="0.25">
      <c r="A16" s="51">
        <v>4</v>
      </c>
      <c r="B16" s="30" t="s">
        <v>14</v>
      </c>
      <c r="C16" s="12" t="s">
        <v>31</v>
      </c>
      <c r="D16" s="12">
        <v>1</v>
      </c>
      <c r="E16" s="24">
        <f>AVERAGE(2,4,6)</f>
        <v>4</v>
      </c>
      <c r="F16" s="52">
        <f>AVERAGE(2,2,1)</f>
        <v>1.6666666666666667</v>
      </c>
      <c r="G16" s="52">
        <v>2</v>
      </c>
      <c r="H16" s="52">
        <f>SUM(Tabla11[[#This Row],[DIAGNÓSTICO REMOTO (HORAS)]:[SOLUCIÓN (HORAS)]])</f>
        <v>8.6666666666666679</v>
      </c>
      <c r="I16" s="13">
        <v>43921.333333333336</v>
      </c>
      <c r="J16" s="13">
        <v>43921.416666608799</v>
      </c>
      <c r="K16" s="14">
        <f>'Oportunidad CCTV'!$J16-'Oportunidad CCTV'!$I16</f>
        <v>8.3333275462791789E-2</v>
      </c>
      <c r="L16" s="15">
        <f t="shared" si="0"/>
        <v>0.99038462206198552</v>
      </c>
      <c r="M16" s="15">
        <f>_xlfn.IFS('Oportunidad CCTV'!$L16&gt;=98%,0%,AND('Oportunidad CCTV'!$L16&gt;=95%,'Oportunidad CCTV'!$L16&lt;98%),2%,AND('Oportunidad CCTV'!$L16&gt;=85%,'Oportunidad CCTV'!$L16&lt;95%),3%,'Oportunidad CCTV'!$L16&lt;85%,5%)</f>
        <v>0</v>
      </c>
      <c r="N16" s="45"/>
      <c r="O16" s="46"/>
      <c r="P16" s="46"/>
      <c r="Q16" s="46"/>
    </row>
    <row r="21" spans="5:5" x14ac:dyDescent="0.25">
      <c r="E21" s="4"/>
    </row>
  </sheetData>
  <mergeCells count="3">
    <mergeCell ref="A1:Q1"/>
    <mergeCell ref="A2:Q2"/>
    <mergeCell ref="A3:Q3"/>
  </mergeCells>
  <pageMargins left="0.7" right="0.7" top="0.75" bottom="0.75" header="0.3" footer="0.3"/>
  <pageSetup orientation="portrait" horizontalDpi="0" verticalDpi="0"/>
  <ignoredErrors>
    <ignoredError sqref="E14" formula="1"/>
  </ignoredErrors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Disp. CCTV</vt:lpstr>
      <vt:lpstr>Oportunidad CCTV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Orlando Antonio Navarro Moncada</cp:lastModifiedBy>
  <dcterms:created xsi:type="dcterms:W3CDTF">2020-03-15T22:35:46Z</dcterms:created>
  <dcterms:modified xsi:type="dcterms:W3CDTF">2020-04-20T03:54:37Z</dcterms:modified>
</cp:coreProperties>
</file>