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ango\Desktop\JOHANA\SECRETARIA DE MOVILIDAD\INTERADMINISTRATIVO 4600105422\REQUERIMIENTO 3\COTIZACIONES\"/>
    </mc:Choice>
  </mc:AlternateContent>
  <xr:revisionPtr revIDLastSave="0" documentId="13_ncr:1_{03CAC766-55AF-4719-A8EB-A5FA221E80D8}" xr6:coauthVersionLast="47" xr6:coauthVersionMax="47" xr10:uidLastSave="{00000000-0000-0000-0000-000000000000}"/>
  <bookViews>
    <workbookView xWindow="-120" yWindow="-120" windowWidth="20730" windowHeight="11040" xr2:uid="{E2DA73FD-FE24-437B-B421-A22EC7CFB7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8" i="1" l="1"/>
  <c r="I59" i="1"/>
  <c r="I55" i="1"/>
  <c r="I54" i="1"/>
  <c r="I53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12" i="1"/>
  <c r="K13" i="1" l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12" i="1"/>
  <c r="K53" i="1" s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12" i="1"/>
  <c r="K54" i="1" l="1"/>
  <c r="K55" i="1" s="1"/>
  <c r="G53" i="1"/>
  <c r="M53" i="1"/>
  <c r="L52" i="1"/>
  <c r="N52" i="1"/>
  <c r="M52" i="1"/>
  <c r="L46" i="1"/>
  <c r="M46" i="1"/>
  <c r="N46" i="1"/>
  <c r="L30" i="1"/>
  <c r="M30" i="1"/>
  <c r="N30" i="1"/>
  <c r="O30" i="1" s="1"/>
  <c r="L22" i="1"/>
  <c r="M22" i="1"/>
  <c r="N22" i="1"/>
  <c r="L44" i="1"/>
  <c r="M44" i="1"/>
  <c r="N44" i="1"/>
  <c r="M36" i="1"/>
  <c r="L36" i="1"/>
  <c r="N36" i="1"/>
  <c r="L28" i="1"/>
  <c r="M28" i="1"/>
  <c r="N28" i="1"/>
  <c r="L20" i="1"/>
  <c r="M20" i="1"/>
  <c r="N20" i="1"/>
  <c r="O20" i="1" s="1"/>
  <c r="L51" i="1"/>
  <c r="M51" i="1"/>
  <c r="N51" i="1"/>
  <c r="O51" i="1" s="1"/>
  <c r="L43" i="1"/>
  <c r="N43" i="1"/>
  <c r="M43" i="1"/>
  <c r="N35" i="1"/>
  <c r="L35" i="1"/>
  <c r="M35" i="1"/>
  <c r="L27" i="1"/>
  <c r="N27" i="1"/>
  <c r="O27" i="1" s="1"/>
  <c r="M27" i="1"/>
  <c r="N19" i="1"/>
  <c r="L19" i="1"/>
  <c r="M19" i="1"/>
  <c r="L50" i="1"/>
  <c r="N50" i="1"/>
  <c r="M50" i="1"/>
  <c r="M34" i="1"/>
  <c r="L34" i="1"/>
  <c r="N34" i="1"/>
  <c r="L18" i="1"/>
  <c r="M18" i="1"/>
  <c r="N18" i="1"/>
  <c r="O18" i="1" s="1"/>
  <c r="M49" i="1"/>
  <c r="L49" i="1"/>
  <c r="N49" i="1"/>
  <c r="O49" i="1" s="1"/>
  <c r="L41" i="1"/>
  <c r="M41" i="1"/>
  <c r="N41" i="1"/>
  <c r="L25" i="1"/>
  <c r="M25" i="1"/>
  <c r="N25" i="1"/>
  <c r="O25" i="1" s="1"/>
  <c r="M17" i="1"/>
  <c r="N17" i="1"/>
  <c r="L17" i="1"/>
  <c r="L48" i="1"/>
  <c r="M48" i="1"/>
  <c r="N48" i="1"/>
  <c r="M40" i="1"/>
  <c r="N40" i="1"/>
  <c r="L40" i="1"/>
  <c r="L32" i="1"/>
  <c r="M32" i="1"/>
  <c r="N32" i="1"/>
  <c r="M24" i="1"/>
  <c r="N24" i="1"/>
  <c r="L24" i="1"/>
  <c r="L16" i="1"/>
  <c r="M16" i="1"/>
  <c r="N16" i="1"/>
  <c r="O16" i="1" s="1"/>
  <c r="L38" i="1"/>
  <c r="M38" i="1"/>
  <c r="N38" i="1"/>
  <c r="N42" i="1"/>
  <c r="L42" i="1"/>
  <c r="M42" i="1"/>
  <c r="N26" i="1"/>
  <c r="L26" i="1"/>
  <c r="M26" i="1"/>
  <c r="M33" i="1"/>
  <c r="N33" i="1"/>
  <c r="L33" i="1"/>
  <c r="L47" i="1"/>
  <c r="N47" i="1"/>
  <c r="M47" i="1"/>
  <c r="L39" i="1"/>
  <c r="M39" i="1"/>
  <c r="N39" i="1"/>
  <c r="L31" i="1"/>
  <c r="M31" i="1"/>
  <c r="N31" i="1"/>
  <c r="L23" i="1"/>
  <c r="M23" i="1"/>
  <c r="N23" i="1"/>
  <c r="O23" i="1" s="1"/>
  <c r="L15" i="1"/>
  <c r="M15" i="1"/>
  <c r="N15" i="1"/>
  <c r="L12" i="1"/>
  <c r="L14" i="1"/>
  <c r="M14" i="1"/>
  <c r="N14" i="1"/>
  <c r="M12" i="1"/>
  <c r="L53" i="1"/>
  <c r="N53" i="1"/>
  <c r="M45" i="1"/>
  <c r="L45" i="1"/>
  <c r="N45" i="1"/>
  <c r="O45" i="1" s="1"/>
  <c r="L37" i="1"/>
  <c r="M37" i="1"/>
  <c r="N37" i="1"/>
  <c r="L29" i="1"/>
  <c r="M29" i="1"/>
  <c r="N29" i="1"/>
  <c r="L21" i="1"/>
  <c r="M21" i="1"/>
  <c r="N21" i="1"/>
  <c r="O21" i="1" s="1"/>
  <c r="L13" i="1"/>
  <c r="M13" i="1"/>
  <c r="N13" i="1"/>
  <c r="N12" i="1"/>
  <c r="O12" i="1" s="1"/>
  <c r="G54" i="1"/>
  <c r="O31" i="1" l="1"/>
  <c r="O33" i="1"/>
  <c r="O47" i="1"/>
  <c r="O50" i="1"/>
  <c r="O14" i="1"/>
  <c r="O36" i="1"/>
  <c r="O17" i="1"/>
  <c r="O38" i="1"/>
  <c r="O41" i="1"/>
  <c r="O46" i="1"/>
  <c r="O53" i="1"/>
  <c r="O34" i="1"/>
  <c r="O19" i="1"/>
  <c r="O43" i="1"/>
  <c r="G55" i="1"/>
  <c r="N54" i="1"/>
  <c r="L54" i="1"/>
  <c r="M54" i="1"/>
  <c r="O29" i="1"/>
  <c r="O42" i="1"/>
  <c r="O24" i="1"/>
  <c r="O48" i="1"/>
  <c r="O35" i="1"/>
  <c r="O44" i="1"/>
  <c r="O15" i="1"/>
  <c r="O39" i="1"/>
  <c r="O32" i="1"/>
  <c r="O28" i="1"/>
  <c r="O26" i="1"/>
  <c r="O40" i="1"/>
  <c r="O13" i="1"/>
  <c r="O37" i="1"/>
  <c r="O22" i="1"/>
  <c r="O54" i="1" l="1"/>
  <c r="L55" i="1"/>
  <c r="M55" i="1"/>
  <c r="N55" i="1"/>
  <c r="O55" i="1" l="1"/>
</calcChain>
</file>

<file path=xl/sharedStrings.xml><?xml version="1.0" encoding="utf-8"?>
<sst xmlns="http://schemas.openxmlformats.org/spreadsheetml/2006/main" count="62" uniqueCount="58">
  <si>
    <t>Mantenimiento preventivo Dilutor Hamilton Microlab D530B</t>
  </si>
  <si>
    <t>Calibración Dilutor Hamilton Microlab 530B (calibración en 5 puntos en 2 modos de programación)</t>
  </si>
  <si>
    <t>Mantenimiento preventivo tanque de agua de reserva laboratorio - 250 L, en fibra de vidrio – plástico</t>
  </si>
  <si>
    <t>Mantenimiento preventivo termohigrómetros </t>
  </si>
  <si>
    <t>Mantenimiento preventivo termómetros </t>
  </si>
  <si>
    <t>Calibración Termohigrómetros TER 158 ThermoPro TP359 y TER 159 ThermPro TP50 en tres puntos para temperatura entre 15°C y 30°C y para humedad 35 y 80 %HR</t>
  </si>
  <si>
    <t>Calibración Termohigrómetros barómetros TER 142 y TER 143 en tres puntos para temperatura entre 15 y 30°C; para humedad 35 y 80 %HR y verificación en presión atmosférica 640 mm de Hg</t>
  </si>
  <si>
    <t>Calibración Termohigrómetro Extech Instruments RH520A Ter 111 en tres puntos para temperatura entre 15 y 30°C y para humedad entre 35 y 65 %HR</t>
  </si>
  <si>
    <t>Calibración Termómetro digital TER 65 marca Hanna Referencia 935005N, en tres puntos, rango de trabajo -5 a 100°C</t>
  </si>
  <si>
    <t>Calibración Termómetro Patrón TER 69 con sonda marca Extech Instruments, rango de trabajo -5 a 100 °C </t>
  </si>
  <si>
    <t>Calibración Termómetro infrarrojo TER 145 marca JXB-178, modo temperatura corporal, en el intervalo de 35°C a 40°C, puntos 35°C, 37°C y 40°C.</t>
  </si>
  <si>
    <t>Calibración Termómetro infrarrojo TER 146 marca ZLK-IRT101, modo temperatura corporal, en el intervalo de 35°C a 40°C, puntos 35°C, 37°C y 40°C.</t>
  </si>
  <si>
    <t>Mantenimiento preventivo Balanza electrónica marca Lexus, rango de medición 0 g a 30 kg, Bal 130</t>
  </si>
  <si>
    <t>Calibración Balanza electrónica marca Lexus, rango de medición 0 g a 30 kg, Bal 130</t>
  </si>
  <si>
    <t>Mantenimiento preventivo Balanza de precisión marca Ohaus modelo PA 3102, rango de medición 0,20 g - 3100 g, resolución 0,01 g (Bal 40)</t>
  </si>
  <si>
    <t>Calibración Balanza de precisión marca Ohaus modelo PA 3102, rango de medición 0,20 g - 3100 g, resolución 0,01 g (Bal 40)</t>
  </si>
  <si>
    <t>Mantenimiento preventivo Balanza analítica marca Ohaus, modelo Adventur Pro AV264C, rango de medición 0,0 g - 260,0 g, resolución 0,0001 g (Bal 39)</t>
  </si>
  <si>
    <t>Calibración Balanza analítica marca Ohaus, modelo Adventur Pro AV264C, rango de medición 0,0 g - 260,0 g, resolución 0,0001 g (Bal 39)</t>
  </si>
  <si>
    <t>Mantenimiento preventivo Balanza tallímetro marca Health o meter, modelo Adventur Pro AV264C, rango de medición 0,0 Kg - 160,0 Kg, resolución 0,1 Kg (Bal 102).</t>
  </si>
  <si>
    <t>Calibración Balanza tallímetro marca Health o meter, modelo Adventur Pro AV264C, rango de medición 0,0 Kg - 160,0 Kg, resolución 0,1 Kg (Bal 102).</t>
  </si>
  <si>
    <t>Mantenimiento preventivo Pipeta 10 - 100 ul, marca Thermo Scientific (Pip 28) ( Pip 77)</t>
  </si>
  <si>
    <t>Mantenimiento preventivo Pipeta 100 - 1000 ul, marca Brand (Pip 78)</t>
  </si>
  <si>
    <t>Mantenimiento preventivo Pipeta 0,5 - 10 ml marca Eppendorf (Pip 79) (Pipi 121</t>
  </si>
  <si>
    <t>Mantenimiento preventivo Pipeta 10 - 100 ul, marca Finnpipette, (Pip 120)</t>
  </si>
  <si>
    <t>Calibración Pipeta 10 - 100 ul, marca Thermo Scientific (Pip 28) (pip 121)</t>
  </si>
  <si>
    <t>Calibración Pipeta 100 - 1000 ul, marca Brand (Pip 78)</t>
  </si>
  <si>
    <t>Calibración Pipeta 0,5 - 10 ml marca Eppendorf (Pip 77) </t>
  </si>
  <si>
    <t>Calibración Pipeta 10 - 100 ul, marca Finnpipette, (Pip 120)</t>
  </si>
  <si>
    <t>Mantenimiento preventivo compresor de aire de 60 libras - 1 HP eléctrico - voltios 110. Incluye cambio de filtro de aire</t>
  </si>
  <si>
    <t>Mantenimiento preventivo de Tensiómetro marca Welch Allyn rango de 16 a 300 mm Hg TEN 134 y TEN 140</t>
  </si>
  <si>
    <t>Calibración de Tensiómetro marca Welch Allyn rango de 16 a 300 mm Hg TEN 134 y TEN 140</t>
  </si>
  <si>
    <t>Mantenimiento preventivo Fonendoscopio marca Welch Allyn Fon 135 y Fon 136</t>
  </si>
  <si>
    <t>Calibración de set masa patrón 21 masas clase 3 o F1 con certificado trazable. Categoría: aleación de 8 peso métricas de calibración de precisión. Material: 20 g-1 g pesos en aleación de 8 de acero inoxidable, 500 mg- 50 mg en acero inoxidable 304, por debajo de 50 mg en aluminio. Configuración set: 20 g, 10 g, 5 g, 2 - 2 g, 1 g, 500 mg, 2 - 200 mg, 100 mg, 50 mg, 2 - 20 mg, 10 mg, 5 mg, 2 - 2 mg, 1 mg </t>
  </si>
  <si>
    <t>Mantenimiento preventivo Duchas torrenciales lava ojos</t>
  </si>
  <si>
    <t>Mantenimiento preventivo Malacate</t>
  </si>
  <si>
    <t>Mantenimiento preventivo Línea de gases especiales (incluye prueba de hermeticidad para gases especiales, ajustes visibles de la red, mantenimiento del sistema de regulación inicial y del sistema de regulación del puesto). Incluye verificación de funcionamiento, limpieza y ajuste del sistema de regulación.</t>
  </si>
  <si>
    <t>Calibración de manómetros de línea de gases </t>
  </si>
  <si>
    <t>Mantenimiento preventivo linterna de bolsillo profesional Welch Allyn</t>
  </si>
  <si>
    <t>Mantenimiento baño serológico (BAÑ 13).</t>
  </si>
  <si>
    <t>Calibración baño serológico (BAÑ 13).</t>
  </si>
  <si>
    <t>ITEM</t>
  </si>
  <si>
    <t>DESCRIPCIÓN</t>
  </si>
  <si>
    <t>CANTIDAD</t>
  </si>
  <si>
    <t>VALOR UNITARIO</t>
  </si>
  <si>
    <t>VALOR TOTAL</t>
  </si>
  <si>
    <t>Mantenimiento correctivo (Bolsa de Respuestos)
Nota: El presupuesto de esta bolsa será asignada por la entidad una vez se adjudique el prceso.</t>
  </si>
  <si>
    <t>SUBTOTAL</t>
  </si>
  <si>
    <t>IVA</t>
  </si>
  <si>
    <t>TOTAL</t>
  </si>
  <si>
    <r>
      <t>Objeto:</t>
    </r>
    <r>
      <rPr>
        <sz val="12"/>
        <color theme="1"/>
        <rFont val="Aptos Narrow"/>
        <family val="2"/>
        <scheme val="minor"/>
      </rPr>
      <t xml:space="preserve"> Prestar el servicio de mantenimiento preventivo, correctivo y calibración de equipos instrumentales del laboratorio de Toxicología requerido por la Secretaria de Movilidad del Distrito.</t>
    </r>
  </si>
  <si>
    <t>ANEXO No. 2- FORMULARIO DE PRECIOS Y CANTIDADES</t>
  </si>
  <si>
    <t>DOXA</t>
  </si>
  <si>
    <t>GAMALAB</t>
  </si>
  <si>
    <t>SISCOMET</t>
  </si>
  <si>
    <t>PROMEDIO</t>
  </si>
  <si>
    <t>MEDIANA</t>
  </si>
  <si>
    <t>COEFICIENTE DE DISPERSIÓN</t>
  </si>
  <si>
    <t>DESVIACION ESTÁNDAR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</si>
</sst>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&quot;$&quot;\ 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4" fontId="0" fillId="0" borderId="1" xfId="1" applyNumberFormat="1" applyFont="1" applyBorder="1" applyAlignment="1">
      <alignment vertical="center"/>
    </xf>
    <xf numFmtId="164" fontId="0" fillId="0" borderId="1" xfId="0" applyNumberFormat="1" applyBorder="1"/>
    <xf numFmtId="0" fontId="1" fillId="2" borderId="4" xfId="0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9" fontId="0" fillId="0" borderId="1" xfId="2" applyFont="1" applyBorder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0" fillId="6" borderId="1" xfId="2" applyFont="1" applyFill="1" applyBorder="1" applyAlignment="1">
      <alignment horizontal="center"/>
    </xf>
    <xf numFmtId="9" fontId="0" fillId="7" borderId="1" xfId="2" applyFont="1" applyFill="1" applyBorder="1" applyAlignment="1">
      <alignment horizontal="center"/>
    </xf>
    <xf numFmtId="164" fontId="0" fillId="8" borderId="1" xfId="0" applyNumberFormat="1" applyFill="1" applyBorder="1"/>
    <xf numFmtId="164" fontId="0" fillId="8" borderId="1" xfId="1" applyNumberFormat="1" applyFont="1" applyFill="1" applyBorder="1" applyAlignment="1">
      <alignment vertical="center"/>
    </xf>
    <xf numFmtId="1" fontId="0" fillId="0" borderId="0" xfId="0" applyNumberFormat="1"/>
    <xf numFmtId="0" fontId="1" fillId="5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3BF4-D1D0-4DC9-8675-C304377CBB38}">
  <dimension ref="C3:O59"/>
  <sheetViews>
    <sheetView showGridLines="0" tabSelected="1" topLeftCell="E42" zoomScale="90" zoomScaleNormal="90" workbookViewId="0">
      <selection activeCell="K57" sqref="K57"/>
    </sheetView>
  </sheetViews>
  <sheetFormatPr baseColWidth="10" defaultRowHeight="15" x14ac:dyDescent="0.25"/>
  <cols>
    <col min="3" max="3" width="5.85546875" customWidth="1"/>
    <col min="4" max="4" width="83.7109375" customWidth="1"/>
    <col min="5" max="5" width="14.7109375" customWidth="1"/>
    <col min="6" max="6" width="18.140625" customWidth="1"/>
    <col min="7" max="7" width="17.140625" customWidth="1"/>
    <col min="8" max="8" width="17.7109375" style="10" customWidth="1"/>
    <col min="9" max="9" width="17.5703125" style="10" customWidth="1"/>
    <col min="10" max="10" width="15.7109375" customWidth="1"/>
    <col min="11" max="11" width="16.140625" customWidth="1"/>
    <col min="12" max="13" width="13.5703125" bestFit="1" customWidth="1"/>
    <col min="14" max="14" width="16.7109375" customWidth="1"/>
    <col min="15" max="15" width="15.28515625" customWidth="1"/>
  </cols>
  <sheetData>
    <row r="3" spans="3:15" ht="18.75" x14ac:dyDescent="0.3">
      <c r="C3" s="23" t="s">
        <v>50</v>
      </c>
      <c r="D3" s="23"/>
      <c r="E3" s="23"/>
      <c r="F3" s="23"/>
    </row>
    <row r="5" spans="3:15" x14ac:dyDescent="0.25">
      <c r="C5" s="24" t="s">
        <v>49</v>
      </c>
      <c r="D5" s="24"/>
      <c r="E5" s="24"/>
      <c r="F5" s="24"/>
    </row>
    <row r="6" spans="3:15" x14ac:dyDescent="0.25">
      <c r="C6" s="24"/>
      <c r="D6" s="24"/>
      <c r="E6" s="24"/>
      <c r="F6" s="24"/>
    </row>
    <row r="7" spans="3:15" ht="7.5" customHeight="1" x14ac:dyDescent="0.25">
      <c r="C7" s="24"/>
      <c r="D7" s="24"/>
      <c r="E7" s="24"/>
      <c r="F7" s="24"/>
    </row>
    <row r="10" spans="3:15" ht="39.75" customHeight="1" x14ac:dyDescent="0.25">
      <c r="F10" s="26" t="s">
        <v>51</v>
      </c>
      <c r="G10" s="26"/>
      <c r="H10" s="20" t="s">
        <v>52</v>
      </c>
      <c r="I10" s="20"/>
      <c r="J10" s="21" t="s">
        <v>53</v>
      </c>
      <c r="K10" s="22"/>
    </row>
    <row r="11" spans="3:15" ht="39.75" customHeight="1" x14ac:dyDescent="0.25">
      <c r="C11" s="3" t="s">
        <v>40</v>
      </c>
      <c r="D11" s="3" t="s">
        <v>41</v>
      </c>
      <c r="E11" s="3" t="s">
        <v>42</v>
      </c>
      <c r="F11" s="3" t="s">
        <v>43</v>
      </c>
      <c r="G11" s="3" t="s">
        <v>44</v>
      </c>
      <c r="H11" s="11" t="s">
        <v>43</v>
      </c>
      <c r="I11" s="11" t="s">
        <v>44</v>
      </c>
      <c r="J11" s="7" t="s">
        <v>43</v>
      </c>
      <c r="K11" s="7" t="s">
        <v>44</v>
      </c>
      <c r="L11" s="3" t="s">
        <v>54</v>
      </c>
      <c r="M11" s="3" t="s">
        <v>55</v>
      </c>
      <c r="N11" s="3" t="s">
        <v>57</v>
      </c>
      <c r="O11" s="3" t="s">
        <v>56</v>
      </c>
    </row>
    <row r="12" spans="3:15" ht="24" customHeight="1" x14ac:dyDescent="0.25">
      <c r="C12" s="1">
        <v>1</v>
      </c>
      <c r="D12" s="4" t="s">
        <v>0</v>
      </c>
      <c r="E12" s="1">
        <v>2</v>
      </c>
      <c r="F12" s="12">
        <v>371250</v>
      </c>
      <c r="G12" s="12">
        <f>F12*E12</f>
        <v>742500</v>
      </c>
      <c r="H12" s="12">
        <v>290000</v>
      </c>
      <c r="I12" s="12">
        <f>H12*E12</f>
        <v>580000</v>
      </c>
      <c r="J12" s="12">
        <v>312500</v>
      </c>
      <c r="K12" s="13">
        <f>J12*E12</f>
        <v>625000</v>
      </c>
      <c r="L12" s="13">
        <f>AVERAGE(G12,I12,K12)</f>
        <v>649166.66666666663</v>
      </c>
      <c r="M12" s="13">
        <f>MEDIAN(G12,I12,K12)</f>
        <v>625000</v>
      </c>
      <c r="N12" s="12">
        <f>STDEV(G12,I12,K12)</f>
        <v>83902.224841379357</v>
      </c>
      <c r="O12" s="14">
        <f>N12/L12</f>
        <v>0.1292460459687487</v>
      </c>
    </row>
    <row r="13" spans="3:15" ht="26.25" customHeight="1" x14ac:dyDescent="0.25">
      <c r="C13" s="1">
        <v>2</v>
      </c>
      <c r="D13" s="4" t="s">
        <v>1</v>
      </c>
      <c r="E13" s="1">
        <v>2</v>
      </c>
      <c r="F13" s="12">
        <v>475000</v>
      </c>
      <c r="G13" s="12">
        <f t="shared" ref="G13:G52" si="0">F13*E13</f>
        <v>950000</v>
      </c>
      <c r="H13" s="12">
        <v>500000</v>
      </c>
      <c r="I13" s="12">
        <f t="shared" ref="I13:I52" si="1">H13*E13</f>
        <v>1000000</v>
      </c>
      <c r="J13" s="12">
        <v>136900</v>
      </c>
      <c r="K13" s="13">
        <f t="shared" ref="K13:K52" si="2">J13*E13</f>
        <v>273800</v>
      </c>
      <c r="L13" s="13">
        <f t="shared" ref="L13:L55" si="3">AVERAGE(G13,I13,K13)</f>
        <v>741266.66666666663</v>
      </c>
      <c r="M13" s="13">
        <f t="shared" ref="M13:M55" si="4">MEDIAN(G13,I13,K13)</f>
        <v>950000</v>
      </c>
      <c r="N13" s="12">
        <f t="shared" ref="N13:N55" si="5">STDEV(G13,I13,K13)</f>
        <v>405609.18793012243</v>
      </c>
      <c r="O13" s="14">
        <f t="shared" ref="O13:O55" si="6">N13/L13</f>
        <v>0.54718390313443988</v>
      </c>
    </row>
    <row r="14" spans="3:15" ht="32.25" customHeight="1" x14ac:dyDescent="0.25">
      <c r="C14" s="1">
        <v>3</v>
      </c>
      <c r="D14" s="4" t="s">
        <v>2</v>
      </c>
      <c r="E14" s="1">
        <v>1</v>
      </c>
      <c r="F14" s="12">
        <v>196100</v>
      </c>
      <c r="G14" s="12">
        <f t="shared" si="0"/>
        <v>196100</v>
      </c>
      <c r="H14" s="12">
        <v>150000</v>
      </c>
      <c r="I14" s="12">
        <f t="shared" si="1"/>
        <v>150000</v>
      </c>
      <c r="J14" s="12">
        <v>150000</v>
      </c>
      <c r="K14" s="13">
        <f t="shared" si="2"/>
        <v>150000</v>
      </c>
      <c r="L14" s="13">
        <f t="shared" si="3"/>
        <v>165366.66666666666</v>
      </c>
      <c r="M14" s="13">
        <f t="shared" si="4"/>
        <v>150000</v>
      </c>
      <c r="N14" s="12">
        <f t="shared" si="5"/>
        <v>26615.847409641796</v>
      </c>
      <c r="O14" s="14">
        <f t="shared" si="6"/>
        <v>0.16095049834494132</v>
      </c>
    </row>
    <row r="15" spans="3:15" ht="29.25" customHeight="1" x14ac:dyDescent="0.25">
      <c r="C15" s="1">
        <v>4</v>
      </c>
      <c r="D15" s="4" t="s">
        <v>3</v>
      </c>
      <c r="E15" s="1">
        <v>5</v>
      </c>
      <c r="F15" s="12">
        <v>35000</v>
      </c>
      <c r="G15" s="12">
        <f t="shared" si="0"/>
        <v>175000</v>
      </c>
      <c r="H15" s="12">
        <v>70000</v>
      </c>
      <c r="I15" s="12">
        <f t="shared" si="1"/>
        <v>350000</v>
      </c>
      <c r="J15" s="12">
        <v>68750</v>
      </c>
      <c r="K15" s="13">
        <f t="shared" si="2"/>
        <v>343750</v>
      </c>
      <c r="L15" s="13">
        <f t="shared" si="3"/>
        <v>289583.33333333331</v>
      </c>
      <c r="M15" s="13">
        <f t="shared" si="4"/>
        <v>343750</v>
      </c>
      <c r="N15" s="12">
        <f t="shared" si="5"/>
        <v>99281.271312032099</v>
      </c>
      <c r="O15" s="14">
        <f t="shared" si="6"/>
        <v>0.34284180021421157</v>
      </c>
    </row>
    <row r="16" spans="3:15" ht="29.25" customHeight="1" x14ac:dyDescent="0.25">
      <c r="C16" s="1">
        <v>5</v>
      </c>
      <c r="D16" s="4" t="s">
        <v>4</v>
      </c>
      <c r="E16" s="1">
        <v>4</v>
      </c>
      <c r="F16" s="12">
        <v>35000</v>
      </c>
      <c r="G16" s="12">
        <f t="shared" si="0"/>
        <v>140000</v>
      </c>
      <c r="H16" s="12">
        <v>70000</v>
      </c>
      <c r="I16" s="12">
        <f t="shared" si="1"/>
        <v>280000</v>
      </c>
      <c r="J16" s="12">
        <v>62500</v>
      </c>
      <c r="K16" s="13">
        <f t="shared" si="2"/>
        <v>250000</v>
      </c>
      <c r="L16" s="13">
        <f t="shared" si="3"/>
        <v>223333.33333333334</v>
      </c>
      <c r="M16" s="13">
        <f t="shared" si="4"/>
        <v>250000</v>
      </c>
      <c r="N16" s="12">
        <f t="shared" si="5"/>
        <v>73711.147958319896</v>
      </c>
      <c r="O16" s="15">
        <f t="shared" si="6"/>
        <v>0.3300499162312831</v>
      </c>
    </row>
    <row r="17" spans="3:15" ht="44.25" customHeight="1" x14ac:dyDescent="0.25">
      <c r="C17" s="1">
        <v>6</v>
      </c>
      <c r="D17" s="4" t="s">
        <v>5</v>
      </c>
      <c r="E17" s="1">
        <v>2</v>
      </c>
      <c r="F17" s="12">
        <v>208700</v>
      </c>
      <c r="G17" s="12">
        <f t="shared" si="0"/>
        <v>417400</v>
      </c>
      <c r="H17" s="12">
        <v>190000</v>
      </c>
      <c r="I17" s="12">
        <f t="shared" si="1"/>
        <v>380000</v>
      </c>
      <c r="J17" s="12">
        <v>150000</v>
      </c>
      <c r="K17" s="13">
        <f t="shared" si="2"/>
        <v>300000</v>
      </c>
      <c r="L17" s="13">
        <f t="shared" si="3"/>
        <v>365800</v>
      </c>
      <c r="M17" s="13">
        <f t="shared" si="4"/>
        <v>380000</v>
      </c>
      <c r="N17" s="12">
        <f t="shared" si="5"/>
        <v>59974.327841168844</v>
      </c>
      <c r="O17" s="14">
        <f t="shared" si="6"/>
        <v>0.16395387600100833</v>
      </c>
    </row>
    <row r="18" spans="3:15" ht="43.5" customHeight="1" x14ac:dyDescent="0.25">
      <c r="C18" s="1">
        <v>7</v>
      </c>
      <c r="D18" s="4" t="s">
        <v>6</v>
      </c>
      <c r="E18" s="1">
        <v>2</v>
      </c>
      <c r="F18" s="12">
        <v>295000</v>
      </c>
      <c r="G18" s="12">
        <f t="shared" si="0"/>
        <v>590000</v>
      </c>
      <c r="H18" s="12">
        <v>250000</v>
      </c>
      <c r="I18" s="12">
        <f t="shared" si="1"/>
        <v>500000</v>
      </c>
      <c r="J18" s="12">
        <v>300000</v>
      </c>
      <c r="K18" s="13">
        <f t="shared" si="2"/>
        <v>600000</v>
      </c>
      <c r="L18" s="13">
        <f t="shared" si="3"/>
        <v>563333.33333333337</v>
      </c>
      <c r="M18" s="13">
        <f t="shared" si="4"/>
        <v>590000</v>
      </c>
      <c r="N18" s="12">
        <f t="shared" si="5"/>
        <v>55075.705472861024</v>
      </c>
      <c r="O18" s="14">
        <f t="shared" si="6"/>
        <v>9.7767524508037315E-2</v>
      </c>
    </row>
    <row r="19" spans="3:15" ht="39" customHeight="1" x14ac:dyDescent="0.25">
      <c r="C19" s="1">
        <v>8</v>
      </c>
      <c r="D19" s="4" t="s">
        <v>7</v>
      </c>
      <c r="E19" s="1">
        <v>1</v>
      </c>
      <c r="F19" s="12">
        <v>208700</v>
      </c>
      <c r="G19" s="12">
        <f t="shared" si="0"/>
        <v>208700</v>
      </c>
      <c r="H19" s="12">
        <v>190000</v>
      </c>
      <c r="I19" s="12">
        <f t="shared" si="1"/>
        <v>190000</v>
      </c>
      <c r="J19" s="12">
        <v>150000</v>
      </c>
      <c r="K19" s="13">
        <f t="shared" si="2"/>
        <v>150000</v>
      </c>
      <c r="L19" s="13">
        <f t="shared" si="3"/>
        <v>182900</v>
      </c>
      <c r="M19" s="13">
        <f t="shared" si="4"/>
        <v>190000</v>
      </c>
      <c r="N19" s="12">
        <f t="shared" si="5"/>
        <v>29987.163920584422</v>
      </c>
      <c r="O19" s="14">
        <f t="shared" si="6"/>
        <v>0.16395387600100833</v>
      </c>
    </row>
    <row r="20" spans="3:15" ht="32.25" customHeight="1" x14ac:dyDescent="0.25">
      <c r="C20" s="1">
        <v>9</v>
      </c>
      <c r="D20" s="4" t="s">
        <v>8</v>
      </c>
      <c r="E20" s="1">
        <v>1</v>
      </c>
      <c r="F20" s="12">
        <v>185000</v>
      </c>
      <c r="G20" s="12">
        <f t="shared" si="0"/>
        <v>185000</v>
      </c>
      <c r="H20" s="12">
        <v>150000</v>
      </c>
      <c r="I20" s="12">
        <f t="shared" si="1"/>
        <v>150000</v>
      </c>
      <c r="J20" s="12">
        <v>150000</v>
      </c>
      <c r="K20" s="13">
        <f t="shared" si="2"/>
        <v>150000</v>
      </c>
      <c r="L20" s="13">
        <f t="shared" si="3"/>
        <v>161666.66666666666</v>
      </c>
      <c r="M20" s="13">
        <f t="shared" si="4"/>
        <v>150000</v>
      </c>
      <c r="N20" s="12">
        <f t="shared" si="5"/>
        <v>20207.259421636965</v>
      </c>
      <c r="O20" s="14">
        <f t="shared" si="6"/>
        <v>0.12499335724723896</v>
      </c>
    </row>
    <row r="21" spans="3:15" ht="32.25" customHeight="1" x14ac:dyDescent="0.25">
      <c r="C21" s="1">
        <v>10</v>
      </c>
      <c r="D21" s="4" t="s">
        <v>9</v>
      </c>
      <c r="E21" s="1">
        <v>1</v>
      </c>
      <c r="F21" s="12">
        <v>185000</v>
      </c>
      <c r="G21" s="12">
        <f t="shared" si="0"/>
        <v>185000</v>
      </c>
      <c r="H21" s="12">
        <v>150000</v>
      </c>
      <c r="I21" s="12">
        <f t="shared" si="1"/>
        <v>150000</v>
      </c>
      <c r="J21" s="12">
        <v>144000</v>
      </c>
      <c r="K21" s="13">
        <f t="shared" si="2"/>
        <v>144000</v>
      </c>
      <c r="L21" s="13">
        <f t="shared" si="3"/>
        <v>159666.66666666666</v>
      </c>
      <c r="M21" s="13">
        <f t="shared" si="4"/>
        <v>150000</v>
      </c>
      <c r="N21" s="12">
        <f t="shared" si="5"/>
        <v>22143.471573656556</v>
      </c>
      <c r="O21" s="14">
        <f t="shared" si="6"/>
        <v>0.13868562572227489</v>
      </c>
    </row>
    <row r="22" spans="3:15" ht="45.75" customHeight="1" x14ac:dyDescent="0.25">
      <c r="C22" s="1">
        <v>11</v>
      </c>
      <c r="D22" s="4" t="s">
        <v>10</v>
      </c>
      <c r="E22" s="1">
        <v>1</v>
      </c>
      <c r="F22" s="12">
        <v>310500</v>
      </c>
      <c r="G22" s="12">
        <f t="shared" si="0"/>
        <v>310500</v>
      </c>
      <c r="H22" s="12">
        <v>190000</v>
      </c>
      <c r="I22" s="12">
        <f t="shared" si="1"/>
        <v>190000</v>
      </c>
      <c r="J22" s="12">
        <v>150000</v>
      </c>
      <c r="K22" s="13">
        <f t="shared" si="2"/>
        <v>150000</v>
      </c>
      <c r="L22" s="13">
        <f t="shared" si="3"/>
        <v>216833.33333333334</v>
      </c>
      <c r="M22" s="13">
        <f t="shared" si="4"/>
        <v>190000</v>
      </c>
      <c r="N22" s="12">
        <f t="shared" si="5"/>
        <v>83546.893020227435</v>
      </c>
      <c r="O22" s="14">
        <f t="shared" si="6"/>
        <v>0.38530465651142554</v>
      </c>
    </row>
    <row r="23" spans="3:15" ht="34.5" customHeight="1" x14ac:dyDescent="0.25">
      <c r="C23" s="1">
        <v>12</v>
      </c>
      <c r="D23" s="4" t="s">
        <v>11</v>
      </c>
      <c r="E23" s="1">
        <v>1</v>
      </c>
      <c r="F23" s="12">
        <v>310500</v>
      </c>
      <c r="G23" s="12">
        <f t="shared" si="0"/>
        <v>310500</v>
      </c>
      <c r="H23" s="12">
        <v>190000</v>
      </c>
      <c r="I23" s="12">
        <f t="shared" si="1"/>
        <v>190000</v>
      </c>
      <c r="J23" s="12">
        <v>150000</v>
      </c>
      <c r="K23" s="13">
        <f t="shared" si="2"/>
        <v>150000</v>
      </c>
      <c r="L23" s="13">
        <f t="shared" si="3"/>
        <v>216833.33333333334</v>
      </c>
      <c r="M23" s="13">
        <f t="shared" si="4"/>
        <v>190000</v>
      </c>
      <c r="N23" s="12">
        <f t="shared" si="5"/>
        <v>83546.893020227435</v>
      </c>
      <c r="O23" s="14">
        <f t="shared" si="6"/>
        <v>0.38530465651142554</v>
      </c>
    </row>
    <row r="24" spans="3:15" ht="28.5" customHeight="1" x14ac:dyDescent="0.25">
      <c r="C24" s="1">
        <v>13</v>
      </c>
      <c r="D24" s="4" t="s">
        <v>12</v>
      </c>
      <c r="E24" s="1">
        <v>1</v>
      </c>
      <c r="F24" s="12">
        <v>133000</v>
      </c>
      <c r="G24" s="12">
        <f t="shared" si="0"/>
        <v>133000</v>
      </c>
      <c r="H24" s="12">
        <v>110000</v>
      </c>
      <c r="I24" s="12">
        <f t="shared" si="1"/>
        <v>110000</v>
      </c>
      <c r="J24" s="12">
        <v>96250</v>
      </c>
      <c r="K24" s="13">
        <f t="shared" si="2"/>
        <v>96250</v>
      </c>
      <c r="L24" s="13">
        <f t="shared" si="3"/>
        <v>113083.33333333333</v>
      </c>
      <c r="M24" s="13">
        <f t="shared" si="4"/>
        <v>110000</v>
      </c>
      <c r="N24" s="12">
        <f t="shared" si="5"/>
        <v>18568.005636937211</v>
      </c>
      <c r="O24" s="14">
        <f t="shared" si="6"/>
        <v>0.16419754432074174</v>
      </c>
    </row>
    <row r="25" spans="3:15" ht="32.25" customHeight="1" x14ac:dyDescent="0.25">
      <c r="C25" s="1">
        <v>14</v>
      </c>
      <c r="D25" s="4" t="s">
        <v>13</v>
      </c>
      <c r="E25" s="1">
        <v>1</v>
      </c>
      <c r="F25" s="12">
        <v>208900</v>
      </c>
      <c r="G25" s="12">
        <f t="shared" si="0"/>
        <v>208900</v>
      </c>
      <c r="H25" s="12">
        <v>170000</v>
      </c>
      <c r="I25" s="12">
        <f t="shared" si="1"/>
        <v>170000</v>
      </c>
      <c r="J25" s="12">
        <v>117700</v>
      </c>
      <c r="K25" s="13">
        <f t="shared" si="2"/>
        <v>117700</v>
      </c>
      <c r="L25" s="13">
        <f t="shared" si="3"/>
        <v>165533.33333333334</v>
      </c>
      <c r="M25" s="13">
        <f t="shared" si="4"/>
        <v>170000</v>
      </c>
      <c r="N25" s="12">
        <f t="shared" si="5"/>
        <v>45763.777524733858</v>
      </c>
      <c r="O25" s="14">
        <f t="shared" si="6"/>
        <v>0.27646261090254043</v>
      </c>
    </row>
    <row r="26" spans="3:15" ht="36.75" customHeight="1" x14ac:dyDescent="0.25">
      <c r="C26" s="1">
        <v>15</v>
      </c>
      <c r="D26" s="4" t="s">
        <v>14</v>
      </c>
      <c r="E26" s="1">
        <v>1</v>
      </c>
      <c r="F26" s="12">
        <v>133000</v>
      </c>
      <c r="G26" s="12">
        <f t="shared" si="0"/>
        <v>133000</v>
      </c>
      <c r="H26" s="12">
        <v>110000</v>
      </c>
      <c r="I26" s="12">
        <f t="shared" si="1"/>
        <v>110000</v>
      </c>
      <c r="J26" s="12">
        <v>96250</v>
      </c>
      <c r="K26" s="13">
        <f t="shared" si="2"/>
        <v>96250</v>
      </c>
      <c r="L26" s="13">
        <f t="shared" si="3"/>
        <v>113083.33333333333</v>
      </c>
      <c r="M26" s="13">
        <f t="shared" si="4"/>
        <v>110000</v>
      </c>
      <c r="N26" s="12">
        <f t="shared" si="5"/>
        <v>18568.005636937211</v>
      </c>
      <c r="O26" s="14">
        <f t="shared" si="6"/>
        <v>0.16419754432074174</v>
      </c>
    </row>
    <row r="27" spans="3:15" ht="34.5" customHeight="1" x14ac:dyDescent="0.25">
      <c r="C27" s="1">
        <v>16</v>
      </c>
      <c r="D27" s="4" t="s">
        <v>15</v>
      </c>
      <c r="E27" s="1">
        <v>1</v>
      </c>
      <c r="F27" s="12">
        <v>208900</v>
      </c>
      <c r="G27" s="12">
        <f t="shared" si="0"/>
        <v>208900</v>
      </c>
      <c r="H27" s="12">
        <v>170000</v>
      </c>
      <c r="I27" s="12">
        <f t="shared" si="1"/>
        <v>170000</v>
      </c>
      <c r="J27" s="12">
        <v>117700</v>
      </c>
      <c r="K27" s="13">
        <f t="shared" si="2"/>
        <v>117700</v>
      </c>
      <c r="L27" s="13">
        <f t="shared" si="3"/>
        <v>165533.33333333334</v>
      </c>
      <c r="M27" s="13">
        <f t="shared" si="4"/>
        <v>170000</v>
      </c>
      <c r="N27" s="12">
        <f t="shared" si="5"/>
        <v>45763.777524733858</v>
      </c>
      <c r="O27" s="14">
        <f t="shared" si="6"/>
        <v>0.27646261090254043</v>
      </c>
    </row>
    <row r="28" spans="3:15" ht="38.25" customHeight="1" x14ac:dyDescent="0.25">
      <c r="C28" s="1">
        <v>17</v>
      </c>
      <c r="D28" s="4" t="s">
        <v>16</v>
      </c>
      <c r="E28" s="1">
        <v>1</v>
      </c>
      <c r="F28" s="12">
        <v>150000</v>
      </c>
      <c r="G28" s="12">
        <f t="shared" si="0"/>
        <v>150000</v>
      </c>
      <c r="H28" s="12">
        <v>120000</v>
      </c>
      <c r="I28" s="12">
        <f t="shared" si="1"/>
        <v>120000</v>
      </c>
      <c r="J28" s="12">
        <v>105000</v>
      </c>
      <c r="K28" s="13">
        <f t="shared" si="2"/>
        <v>105000</v>
      </c>
      <c r="L28" s="13">
        <f t="shared" si="3"/>
        <v>125000</v>
      </c>
      <c r="M28" s="13">
        <f t="shared" si="4"/>
        <v>120000</v>
      </c>
      <c r="N28" s="12">
        <f t="shared" si="5"/>
        <v>22912.878474779201</v>
      </c>
      <c r="O28" s="14">
        <f t="shared" si="6"/>
        <v>0.18330302779823363</v>
      </c>
    </row>
    <row r="29" spans="3:15" ht="36.75" customHeight="1" x14ac:dyDescent="0.25">
      <c r="C29" s="1">
        <v>18</v>
      </c>
      <c r="D29" s="4" t="s">
        <v>17</v>
      </c>
      <c r="E29" s="1">
        <v>1</v>
      </c>
      <c r="F29" s="12">
        <v>260650</v>
      </c>
      <c r="G29" s="12">
        <f t="shared" si="0"/>
        <v>260650</v>
      </c>
      <c r="H29" s="12">
        <v>250000</v>
      </c>
      <c r="I29" s="12">
        <f t="shared" si="1"/>
        <v>250000</v>
      </c>
      <c r="J29" s="12">
        <v>178000</v>
      </c>
      <c r="K29" s="13">
        <f t="shared" si="2"/>
        <v>178000</v>
      </c>
      <c r="L29" s="13">
        <f t="shared" si="3"/>
        <v>229550</v>
      </c>
      <c r="M29" s="13">
        <f t="shared" si="4"/>
        <v>250000</v>
      </c>
      <c r="N29" s="12">
        <f t="shared" si="5"/>
        <v>44960.065613831124</v>
      </c>
      <c r="O29" s="14">
        <f t="shared" si="6"/>
        <v>0.19586175392651328</v>
      </c>
    </row>
    <row r="30" spans="3:15" ht="54" customHeight="1" x14ac:dyDescent="0.25">
      <c r="C30" s="1">
        <v>19</v>
      </c>
      <c r="D30" s="4" t="s">
        <v>18</v>
      </c>
      <c r="E30" s="1">
        <v>1</v>
      </c>
      <c r="F30" s="12">
        <v>133000</v>
      </c>
      <c r="G30" s="12">
        <f t="shared" si="0"/>
        <v>133000</v>
      </c>
      <c r="H30" s="12">
        <v>110000</v>
      </c>
      <c r="I30" s="12">
        <f t="shared" si="1"/>
        <v>110000</v>
      </c>
      <c r="J30" s="12">
        <v>100000</v>
      </c>
      <c r="K30" s="13">
        <f t="shared" si="2"/>
        <v>100000</v>
      </c>
      <c r="L30" s="13">
        <f t="shared" si="3"/>
        <v>114333.33333333333</v>
      </c>
      <c r="M30" s="13">
        <f t="shared" si="4"/>
        <v>110000</v>
      </c>
      <c r="N30" s="12">
        <f t="shared" si="5"/>
        <v>16921.386861996038</v>
      </c>
      <c r="O30" s="14">
        <f t="shared" si="6"/>
        <v>0.14800046818072338</v>
      </c>
    </row>
    <row r="31" spans="3:15" ht="43.5" customHeight="1" x14ac:dyDescent="0.25">
      <c r="C31" s="1">
        <v>20</v>
      </c>
      <c r="D31" s="4" t="s">
        <v>19</v>
      </c>
      <c r="E31" s="1">
        <v>1</v>
      </c>
      <c r="F31" s="12">
        <v>175200</v>
      </c>
      <c r="G31" s="12">
        <f t="shared" si="0"/>
        <v>175200</v>
      </c>
      <c r="H31" s="12">
        <v>170000</v>
      </c>
      <c r="I31" s="12">
        <f t="shared" si="1"/>
        <v>170000</v>
      </c>
      <c r="J31" s="12">
        <v>132500</v>
      </c>
      <c r="K31" s="13">
        <f t="shared" si="2"/>
        <v>132500</v>
      </c>
      <c r="L31" s="13">
        <f t="shared" si="3"/>
        <v>159233.33333333334</v>
      </c>
      <c r="M31" s="13">
        <f t="shared" si="4"/>
        <v>170000</v>
      </c>
      <c r="N31" s="12">
        <f t="shared" si="5"/>
        <v>23297.281672618716</v>
      </c>
      <c r="O31" s="14">
        <f t="shared" si="6"/>
        <v>0.1463090747704755</v>
      </c>
    </row>
    <row r="32" spans="3:15" ht="34.5" customHeight="1" x14ac:dyDescent="0.25">
      <c r="C32" s="1">
        <v>21</v>
      </c>
      <c r="D32" s="4" t="s">
        <v>20</v>
      </c>
      <c r="E32" s="1">
        <v>1</v>
      </c>
      <c r="F32" s="12">
        <v>70000</v>
      </c>
      <c r="G32" s="12">
        <f t="shared" si="0"/>
        <v>70000</v>
      </c>
      <c r="H32" s="12">
        <v>90000</v>
      </c>
      <c r="I32" s="12">
        <f t="shared" si="1"/>
        <v>90000</v>
      </c>
      <c r="J32" s="12">
        <v>81250</v>
      </c>
      <c r="K32" s="13">
        <f t="shared" si="2"/>
        <v>81250</v>
      </c>
      <c r="L32" s="13">
        <f t="shared" si="3"/>
        <v>80416.666666666672</v>
      </c>
      <c r="M32" s="13">
        <f t="shared" si="4"/>
        <v>81250</v>
      </c>
      <c r="N32" s="12">
        <f t="shared" si="5"/>
        <v>10026.007846263336</v>
      </c>
      <c r="O32" s="14">
        <f t="shared" si="6"/>
        <v>0.12467574523850779</v>
      </c>
    </row>
    <row r="33" spans="3:15" ht="33.75" customHeight="1" x14ac:dyDescent="0.25">
      <c r="C33" s="1">
        <v>22</v>
      </c>
      <c r="D33" s="4" t="s">
        <v>21</v>
      </c>
      <c r="E33" s="1">
        <v>1</v>
      </c>
      <c r="F33" s="12">
        <v>70000</v>
      </c>
      <c r="G33" s="12">
        <f t="shared" si="0"/>
        <v>70000</v>
      </c>
      <c r="H33" s="12">
        <v>90000</v>
      </c>
      <c r="I33" s="12">
        <f t="shared" si="1"/>
        <v>90000</v>
      </c>
      <c r="J33" s="12">
        <v>81250</v>
      </c>
      <c r="K33" s="13">
        <f t="shared" si="2"/>
        <v>81250</v>
      </c>
      <c r="L33" s="13">
        <f t="shared" si="3"/>
        <v>80416.666666666672</v>
      </c>
      <c r="M33" s="13">
        <f t="shared" si="4"/>
        <v>81250</v>
      </c>
      <c r="N33" s="12">
        <f t="shared" si="5"/>
        <v>10026.007846263336</v>
      </c>
      <c r="O33" s="14">
        <f t="shared" si="6"/>
        <v>0.12467574523850779</v>
      </c>
    </row>
    <row r="34" spans="3:15" ht="33.75" customHeight="1" x14ac:dyDescent="0.25">
      <c r="C34" s="1">
        <v>23</v>
      </c>
      <c r="D34" s="4" t="s">
        <v>22</v>
      </c>
      <c r="E34" s="1">
        <v>1</v>
      </c>
      <c r="F34" s="12">
        <v>70000</v>
      </c>
      <c r="G34" s="12">
        <f t="shared" si="0"/>
        <v>70000</v>
      </c>
      <c r="H34" s="12">
        <v>90000</v>
      </c>
      <c r="I34" s="12">
        <f t="shared" si="1"/>
        <v>90000</v>
      </c>
      <c r="J34" s="12">
        <v>81250</v>
      </c>
      <c r="K34" s="13">
        <f t="shared" si="2"/>
        <v>81250</v>
      </c>
      <c r="L34" s="13">
        <f t="shared" si="3"/>
        <v>80416.666666666672</v>
      </c>
      <c r="M34" s="13">
        <f t="shared" si="4"/>
        <v>81250</v>
      </c>
      <c r="N34" s="12">
        <f t="shared" si="5"/>
        <v>10026.007846263336</v>
      </c>
      <c r="O34" s="14">
        <f t="shared" si="6"/>
        <v>0.12467574523850779</v>
      </c>
    </row>
    <row r="35" spans="3:15" ht="24.75" customHeight="1" x14ac:dyDescent="0.25">
      <c r="C35" s="1">
        <v>24</v>
      </c>
      <c r="D35" s="4" t="s">
        <v>23</v>
      </c>
      <c r="E35" s="1">
        <v>1</v>
      </c>
      <c r="F35" s="12">
        <v>70000</v>
      </c>
      <c r="G35" s="12">
        <f t="shared" si="0"/>
        <v>70000</v>
      </c>
      <c r="H35" s="12">
        <v>90000</v>
      </c>
      <c r="I35" s="12">
        <f t="shared" si="1"/>
        <v>90000</v>
      </c>
      <c r="J35" s="12">
        <v>81250</v>
      </c>
      <c r="K35" s="13">
        <f t="shared" si="2"/>
        <v>81250</v>
      </c>
      <c r="L35" s="13">
        <f t="shared" si="3"/>
        <v>80416.666666666672</v>
      </c>
      <c r="M35" s="13">
        <f t="shared" si="4"/>
        <v>81250</v>
      </c>
      <c r="N35" s="12">
        <f t="shared" si="5"/>
        <v>10026.007846263336</v>
      </c>
      <c r="O35" s="14">
        <f t="shared" si="6"/>
        <v>0.12467574523850779</v>
      </c>
    </row>
    <row r="36" spans="3:15" ht="33.75" customHeight="1" x14ac:dyDescent="0.25">
      <c r="C36" s="1">
        <v>25</v>
      </c>
      <c r="D36" s="4" t="s">
        <v>24</v>
      </c>
      <c r="E36" s="1">
        <v>1</v>
      </c>
      <c r="F36" s="12">
        <v>183700</v>
      </c>
      <c r="G36" s="12">
        <f t="shared" si="0"/>
        <v>183700</v>
      </c>
      <c r="H36" s="12">
        <v>200000</v>
      </c>
      <c r="I36" s="12">
        <f t="shared" si="1"/>
        <v>200000</v>
      </c>
      <c r="J36" s="12">
        <v>150000</v>
      </c>
      <c r="K36" s="13">
        <f t="shared" si="2"/>
        <v>150000</v>
      </c>
      <c r="L36" s="13">
        <f t="shared" si="3"/>
        <v>177900</v>
      </c>
      <c r="M36" s="13">
        <f t="shared" si="4"/>
        <v>183700</v>
      </c>
      <c r="N36" s="12">
        <f t="shared" si="5"/>
        <v>25499.607840121778</v>
      </c>
      <c r="O36" s="14">
        <f t="shared" si="6"/>
        <v>0.14333675008500157</v>
      </c>
    </row>
    <row r="37" spans="3:15" ht="33.75" customHeight="1" x14ac:dyDescent="0.25">
      <c r="C37" s="1">
        <v>26</v>
      </c>
      <c r="D37" s="4" t="s">
        <v>25</v>
      </c>
      <c r="E37" s="1">
        <v>1</v>
      </c>
      <c r="F37" s="12">
        <v>183700</v>
      </c>
      <c r="G37" s="12">
        <f t="shared" si="0"/>
        <v>183700</v>
      </c>
      <c r="H37" s="12">
        <v>200000</v>
      </c>
      <c r="I37" s="12">
        <f t="shared" si="1"/>
        <v>200000</v>
      </c>
      <c r="J37" s="12">
        <v>150000</v>
      </c>
      <c r="K37" s="13">
        <f t="shared" si="2"/>
        <v>150000</v>
      </c>
      <c r="L37" s="13">
        <f t="shared" si="3"/>
        <v>177900</v>
      </c>
      <c r="M37" s="13">
        <f t="shared" si="4"/>
        <v>183700</v>
      </c>
      <c r="N37" s="12">
        <f t="shared" si="5"/>
        <v>25499.607840121778</v>
      </c>
      <c r="O37" s="14">
        <f t="shared" si="6"/>
        <v>0.14333675008500157</v>
      </c>
    </row>
    <row r="38" spans="3:15" ht="34.5" customHeight="1" x14ac:dyDescent="0.25">
      <c r="C38" s="1">
        <v>27</v>
      </c>
      <c r="D38" s="4" t="s">
        <v>26</v>
      </c>
      <c r="E38" s="1">
        <v>1</v>
      </c>
      <c r="F38" s="12">
        <v>183700</v>
      </c>
      <c r="G38" s="12">
        <f t="shared" si="0"/>
        <v>183700</v>
      </c>
      <c r="H38" s="12">
        <v>200000</v>
      </c>
      <c r="I38" s="12">
        <f t="shared" si="1"/>
        <v>200000</v>
      </c>
      <c r="J38" s="12">
        <v>150000</v>
      </c>
      <c r="K38" s="13">
        <f t="shared" si="2"/>
        <v>150000</v>
      </c>
      <c r="L38" s="13">
        <f t="shared" si="3"/>
        <v>177900</v>
      </c>
      <c r="M38" s="13">
        <f t="shared" si="4"/>
        <v>183700</v>
      </c>
      <c r="N38" s="12">
        <f t="shared" si="5"/>
        <v>25499.607840121778</v>
      </c>
      <c r="O38" s="14">
        <f t="shared" si="6"/>
        <v>0.14333675008500157</v>
      </c>
    </row>
    <row r="39" spans="3:15" ht="32.25" customHeight="1" x14ac:dyDescent="0.25">
      <c r="C39" s="1">
        <v>28</v>
      </c>
      <c r="D39" s="4" t="s">
        <v>27</v>
      </c>
      <c r="E39" s="1">
        <v>1</v>
      </c>
      <c r="F39" s="12">
        <v>183700</v>
      </c>
      <c r="G39" s="12">
        <f t="shared" si="0"/>
        <v>183700</v>
      </c>
      <c r="H39" s="12">
        <v>200000</v>
      </c>
      <c r="I39" s="12">
        <f t="shared" si="1"/>
        <v>200000</v>
      </c>
      <c r="J39" s="12">
        <v>150000</v>
      </c>
      <c r="K39" s="13">
        <f t="shared" si="2"/>
        <v>150000</v>
      </c>
      <c r="L39" s="13">
        <f t="shared" si="3"/>
        <v>177900</v>
      </c>
      <c r="M39" s="13">
        <f t="shared" si="4"/>
        <v>183700</v>
      </c>
      <c r="N39" s="12">
        <f t="shared" si="5"/>
        <v>25499.607840121778</v>
      </c>
      <c r="O39" s="14">
        <f t="shared" si="6"/>
        <v>0.14333675008500157</v>
      </c>
    </row>
    <row r="40" spans="3:15" ht="30.75" customHeight="1" x14ac:dyDescent="0.25">
      <c r="C40" s="1">
        <v>29</v>
      </c>
      <c r="D40" s="4" t="s">
        <v>28</v>
      </c>
      <c r="E40" s="1">
        <v>1</v>
      </c>
      <c r="F40" s="12">
        <v>360000</v>
      </c>
      <c r="G40" s="12">
        <f t="shared" si="0"/>
        <v>360000</v>
      </c>
      <c r="H40" s="12">
        <v>200000</v>
      </c>
      <c r="I40" s="12">
        <f t="shared" si="1"/>
        <v>200000</v>
      </c>
      <c r="J40" s="12">
        <v>225000</v>
      </c>
      <c r="K40" s="13">
        <f t="shared" si="2"/>
        <v>225000</v>
      </c>
      <c r="L40" s="13">
        <f t="shared" si="3"/>
        <v>261666.66666666666</v>
      </c>
      <c r="M40" s="13">
        <f t="shared" si="4"/>
        <v>225000</v>
      </c>
      <c r="N40" s="12">
        <f t="shared" si="5"/>
        <v>86071.675557835682</v>
      </c>
      <c r="O40" s="14">
        <f t="shared" si="6"/>
        <v>0.32893633971147396</v>
      </c>
    </row>
    <row r="41" spans="3:15" ht="36.75" customHeight="1" x14ac:dyDescent="0.25">
      <c r="C41" s="1">
        <v>30</v>
      </c>
      <c r="D41" s="4" t="s">
        <v>29</v>
      </c>
      <c r="E41" s="1">
        <v>2</v>
      </c>
      <c r="F41" s="12">
        <v>75000</v>
      </c>
      <c r="G41" s="12">
        <f t="shared" si="0"/>
        <v>150000</v>
      </c>
      <c r="H41" s="12">
        <v>100000</v>
      </c>
      <c r="I41" s="12">
        <f t="shared" si="1"/>
        <v>200000</v>
      </c>
      <c r="J41" s="12">
        <v>125000</v>
      </c>
      <c r="K41" s="13">
        <f t="shared" si="2"/>
        <v>250000</v>
      </c>
      <c r="L41" s="13">
        <f t="shared" si="3"/>
        <v>200000</v>
      </c>
      <c r="M41" s="13">
        <f t="shared" si="4"/>
        <v>200000</v>
      </c>
      <c r="N41" s="12">
        <f t="shared" si="5"/>
        <v>50000</v>
      </c>
      <c r="O41" s="14">
        <f t="shared" si="6"/>
        <v>0.25</v>
      </c>
    </row>
    <row r="42" spans="3:15" ht="36.75" customHeight="1" x14ac:dyDescent="0.25">
      <c r="C42" s="1">
        <v>31</v>
      </c>
      <c r="D42" s="4" t="s">
        <v>30</v>
      </c>
      <c r="E42" s="1">
        <v>2</v>
      </c>
      <c r="F42" s="12">
        <v>125300</v>
      </c>
      <c r="G42" s="12">
        <f t="shared" si="0"/>
        <v>250600</v>
      </c>
      <c r="H42" s="12">
        <v>130000</v>
      </c>
      <c r="I42" s="12">
        <f t="shared" si="1"/>
        <v>260000</v>
      </c>
      <c r="J42" s="12">
        <v>150000</v>
      </c>
      <c r="K42" s="13">
        <f t="shared" si="2"/>
        <v>300000</v>
      </c>
      <c r="L42" s="13">
        <f t="shared" si="3"/>
        <v>270200</v>
      </c>
      <c r="M42" s="13">
        <f t="shared" si="4"/>
        <v>260000</v>
      </c>
      <c r="N42" s="12">
        <f t="shared" si="5"/>
        <v>26232.041476026985</v>
      </c>
      <c r="O42" s="14">
        <f t="shared" si="6"/>
        <v>9.7083795248064347E-2</v>
      </c>
    </row>
    <row r="43" spans="3:15" ht="34.5" customHeight="1" x14ac:dyDescent="0.25">
      <c r="C43" s="1">
        <v>32</v>
      </c>
      <c r="D43" s="4" t="s">
        <v>31</v>
      </c>
      <c r="E43" s="1">
        <v>2</v>
      </c>
      <c r="F43" s="12">
        <v>45000</v>
      </c>
      <c r="G43" s="12">
        <f t="shared" si="0"/>
        <v>90000</v>
      </c>
      <c r="H43" s="12">
        <v>90000</v>
      </c>
      <c r="I43" s="12">
        <f t="shared" si="1"/>
        <v>180000</v>
      </c>
      <c r="J43" s="12">
        <v>112500</v>
      </c>
      <c r="K43" s="13">
        <f t="shared" si="2"/>
        <v>225000</v>
      </c>
      <c r="L43" s="13">
        <f t="shared" si="3"/>
        <v>165000</v>
      </c>
      <c r="M43" s="13">
        <f t="shared" si="4"/>
        <v>180000</v>
      </c>
      <c r="N43" s="12">
        <f t="shared" si="5"/>
        <v>68738.635424337597</v>
      </c>
      <c r="O43" s="14">
        <f t="shared" si="6"/>
        <v>0.41659779045053091</v>
      </c>
    </row>
    <row r="44" spans="3:15" ht="50.25" customHeight="1" x14ac:dyDescent="0.25">
      <c r="C44" s="1">
        <v>33</v>
      </c>
      <c r="D44" s="4" t="s">
        <v>32</v>
      </c>
      <c r="E44" s="1">
        <v>1</v>
      </c>
      <c r="F44" s="12">
        <v>1850000</v>
      </c>
      <c r="G44" s="12">
        <f t="shared" si="0"/>
        <v>1850000</v>
      </c>
      <c r="H44" s="12">
        <v>2730000</v>
      </c>
      <c r="I44" s="12">
        <f t="shared" si="1"/>
        <v>2730000</v>
      </c>
      <c r="J44" s="12">
        <v>2163000</v>
      </c>
      <c r="K44" s="13">
        <f t="shared" si="2"/>
        <v>2163000</v>
      </c>
      <c r="L44" s="13">
        <f t="shared" si="3"/>
        <v>2247666.6666666665</v>
      </c>
      <c r="M44" s="13">
        <f t="shared" si="4"/>
        <v>2163000</v>
      </c>
      <c r="N44" s="12">
        <f t="shared" si="5"/>
        <v>446067.63313799514</v>
      </c>
      <c r="O44" s="16">
        <f t="shared" si="6"/>
        <v>0.19845808978407023</v>
      </c>
    </row>
    <row r="45" spans="3:15" ht="30" customHeight="1" x14ac:dyDescent="0.25">
      <c r="C45" s="1">
        <v>34</v>
      </c>
      <c r="D45" s="4" t="s">
        <v>33</v>
      </c>
      <c r="E45" s="1">
        <v>2</v>
      </c>
      <c r="F45" s="12">
        <v>90000</v>
      </c>
      <c r="G45" s="12">
        <f t="shared" si="0"/>
        <v>180000</v>
      </c>
      <c r="H45" s="12">
        <v>130000</v>
      </c>
      <c r="I45" s="12">
        <f t="shared" si="1"/>
        <v>260000</v>
      </c>
      <c r="J45" s="12">
        <v>150000</v>
      </c>
      <c r="K45" s="13">
        <f t="shared" si="2"/>
        <v>300000</v>
      </c>
      <c r="L45" s="13">
        <f t="shared" si="3"/>
        <v>246666.66666666666</v>
      </c>
      <c r="M45" s="13">
        <f t="shared" si="4"/>
        <v>260000</v>
      </c>
      <c r="N45" s="12">
        <f t="shared" si="5"/>
        <v>61101.009266077825</v>
      </c>
      <c r="O45" s="14">
        <f t="shared" si="6"/>
        <v>0.24770679432193712</v>
      </c>
    </row>
    <row r="46" spans="3:15" ht="32.25" customHeight="1" x14ac:dyDescent="0.25">
      <c r="C46" s="1">
        <v>35</v>
      </c>
      <c r="D46" s="4" t="s">
        <v>34</v>
      </c>
      <c r="E46" s="1">
        <v>1</v>
      </c>
      <c r="F46" s="12">
        <v>850000</v>
      </c>
      <c r="G46" s="12">
        <f t="shared" si="0"/>
        <v>850000</v>
      </c>
      <c r="H46" s="12">
        <v>600000</v>
      </c>
      <c r="I46" s="12">
        <f t="shared" si="1"/>
        <v>600000</v>
      </c>
      <c r="J46" s="12">
        <v>625000</v>
      </c>
      <c r="K46" s="13">
        <f t="shared" si="2"/>
        <v>625000</v>
      </c>
      <c r="L46" s="13">
        <f t="shared" si="3"/>
        <v>691666.66666666663</v>
      </c>
      <c r="M46" s="13">
        <f t="shared" si="4"/>
        <v>625000</v>
      </c>
      <c r="N46" s="12">
        <f t="shared" si="5"/>
        <v>137689.2636821527</v>
      </c>
      <c r="O46" s="14">
        <f t="shared" si="6"/>
        <v>0.19906881496214848</v>
      </c>
    </row>
    <row r="47" spans="3:15" ht="33" customHeight="1" x14ac:dyDescent="0.25">
      <c r="C47" s="1">
        <v>36</v>
      </c>
      <c r="D47" s="4" t="s">
        <v>35</v>
      </c>
      <c r="E47" s="1">
        <v>1</v>
      </c>
      <c r="F47" s="12">
        <v>3200000</v>
      </c>
      <c r="G47" s="12">
        <f t="shared" si="0"/>
        <v>3200000</v>
      </c>
      <c r="H47" s="12">
        <v>1800000</v>
      </c>
      <c r="I47" s="12">
        <f t="shared" si="1"/>
        <v>1800000</v>
      </c>
      <c r="J47" s="12">
        <v>4500000</v>
      </c>
      <c r="K47" s="13">
        <f t="shared" si="2"/>
        <v>4500000</v>
      </c>
      <c r="L47" s="13">
        <f t="shared" si="3"/>
        <v>3166666.6666666665</v>
      </c>
      <c r="M47" s="13">
        <f t="shared" si="4"/>
        <v>3200000</v>
      </c>
      <c r="N47" s="12">
        <f t="shared" si="5"/>
        <v>1350308.6067019398</v>
      </c>
      <c r="O47" s="14">
        <f t="shared" si="6"/>
        <v>0.42641324422166521</v>
      </c>
    </row>
    <row r="48" spans="3:15" ht="33.75" customHeight="1" x14ac:dyDescent="0.25">
      <c r="C48" s="1">
        <v>37</v>
      </c>
      <c r="D48" s="4" t="s">
        <v>36</v>
      </c>
      <c r="E48" s="1">
        <v>13</v>
      </c>
      <c r="F48" s="12">
        <v>167050</v>
      </c>
      <c r="G48" s="12">
        <f t="shared" si="0"/>
        <v>2171650</v>
      </c>
      <c r="H48" s="12">
        <v>250000</v>
      </c>
      <c r="I48" s="12">
        <f t="shared" si="1"/>
        <v>3250000</v>
      </c>
      <c r="J48" s="12">
        <v>160000</v>
      </c>
      <c r="K48" s="13">
        <f t="shared" si="2"/>
        <v>2080000</v>
      </c>
      <c r="L48" s="13">
        <f t="shared" si="3"/>
        <v>2500550</v>
      </c>
      <c r="M48" s="13">
        <f t="shared" si="4"/>
        <v>2171650</v>
      </c>
      <c r="N48" s="12">
        <f t="shared" si="5"/>
        <v>650658.44150368171</v>
      </c>
      <c r="O48" s="14">
        <f t="shared" si="6"/>
        <v>0.26020613125259712</v>
      </c>
    </row>
    <row r="49" spans="3:15" ht="36.75" customHeight="1" x14ac:dyDescent="0.25">
      <c r="C49" s="1">
        <v>38</v>
      </c>
      <c r="D49" s="4" t="s">
        <v>37</v>
      </c>
      <c r="E49" s="1">
        <v>2</v>
      </c>
      <c r="F49" s="12">
        <v>55000</v>
      </c>
      <c r="G49" s="12">
        <f t="shared" si="0"/>
        <v>110000</v>
      </c>
      <c r="H49" s="12">
        <v>70000</v>
      </c>
      <c r="I49" s="12">
        <f t="shared" si="1"/>
        <v>140000</v>
      </c>
      <c r="J49" s="12">
        <v>87500</v>
      </c>
      <c r="K49" s="13">
        <f t="shared" si="2"/>
        <v>175000</v>
      </c>
      <c r="L49" s="13">
        <f t="shared" si="3"/>
        <v>141666.66666666666</v>
      </c>
      <c r="M49" s="13">
        <f t="shared" si="4"/>
        <v>140000</v>
      </c>
      <c r="N49" s="12">
        <f t="shared" si="5"/>
        <v>32532.035493238538</v>
      </c>
      <c r="O49" s="14">
        <f t="shared" si="6"/>
        <v>0.22963789759933087</v>
      </c>
    </row>
    <row r="50" spans="3:15" ht="29.25" customHeight="1" x14ac:dyDescent="0.25">
      <c r="C50" s="1">
        <v>39</v>
      </c>
      <c r="D50" s="4" t="s">
        <v>38</v>
      </c>
      <c r="E50" s="1">
        <v>1</v>
      </c>
      <c r="F50" s="12">
        <v>85000</v>
      </c>
      <c r="G50" s="12">
        <f t="shared" si="0"/>
        <v>85000</v>
      </c>
      <c r="H50" s="12">
        <v>90000</v>
      </c>
      <c r="I50" s="12">
        <f t="shared" si="1"/>
        <v>90000</v>
      </c>
      <c r="J50" s="12">
        <v>106250</v>
      </c>
      <c r="K50" s="13">
        <f t="shared" si="2"/>
        <v>106250</v>
      </c>
      <c r="L50" s="13">
        <f t="shared" si="3"/>
        <v>93750</v>
      </c>
      <c r="M50" s="13">
        <f t="shared" si="4"/>
        <v>90000</v>
      </c>
      <c r="N50" s="12">
        <f t="shared" si="5"/>
        <v>11110.243021644486</v>
      </c>
      <c r="O50" s="14">
        <f t="shared" si="6"/>
        <v>0.11850925889754119</v>
      </c>
    </row>
    <row r="51" spans="3:15" ht="33" customHeight="1" x14ac:dyDescent="0.25">
      <c r="C51" s="1">
        <v>40</v>
      </c>
      <c r="D51" s="4" t="s">
        <v>39</v>
      </c>
      <c r="E51" s="1">
        <v>1</v>
      </c>
      <c r="F51" s="12">
        <v>107950</v>
      </c>
      <c r="G51" s="12">
        <f t="shared" si="0"/>
        <v>107950</v>
      </c>
      <c r="H51" s="12">
        <v>200000</v>
      </c>
      <c r="I51" s="12">
        <f t="shared" si="1"/>
        <v>200000</v>
      </c>
      <c r="J51" s="12">
        <v>114000</v>
      </c>
      <c r="K51" s="13">
        <f t="shared" si="2"/>
        <v>114000</v>
      </c>
      <c r="L51" s="13">
        <f t="shared" si="3"/>
        <v>140650</v>
      </c>
      <c r="M51" s="13">
        <f t="shared" si="4"/>
        <v>114000</v>
      </c>
      <c r="N51" s="12">
        <f t="shared" si="5"/>
        <v>51487.547038094563</v>
      </c>
      <c r="O51" s="14">
        <f t="shared" si="6"/>
        <v>0.36606858896618955</v>
      </c>
    </row>
    <row r="52" spans="3:15" ht="28.5" customHeight="1" x14ac:dyDescent="0.25">
      <c r="C52" s="1">
        <v>41</v>
      </c>
      <c r="D52" s="4" t="s">
        <v>45</v>
      </c>
      <c r="E52" s="1">
        <v>1</v>
      </c>
      <c r="F52" s="5">
        <v>0</v>
      </c>
      <c r="G52" s="5">
        <f t="shared" si="0"/>
        <v>0</v>
      </c>
      <c r="H52" s="5">
        <v>0</v>
      </c>
      <c r="I52" s="5">
        <f t="shared" si="1"/>
        <v>0</v>
      </c>
      <c r="J52" s="8"/>
      <c r="K52" s="6">
        <f t="shared" si="2"/>
        <v>0</v>
      </c>
      <c r="L52" s="6">
        <f t="shared" si="3"/>
        <v>0</v>
      </c>
      <c r="M52" s="6">
        <f t="shared" si="4"/>
        <v>0</v>
      </c>
      <c r="N52" s="8">
        <f t="shared" si="5"/>
        <v>0</v>
      </c>
      <c r="O52" s="9"/>
    </row>
    <row r="53" spans="3:15" ht="27" customHeight="1" x14ac:dyDescent="0.25">
      <c r="C53" s="25" t="s">
        <v>46</v>
      </c>
      <c r="D53" s="25"/>
      <c r="E53" s="25"/>
      <c r="F53" s="25"/>
      <c r="G53" s="5">
        <f>SUM(G12:G51)</f>
        <v>16233350</v>
      </c>
      <c r="I53" s="5">
        <f>SUM(I12:I52)</f>
        <v>16390000</v>
      </c>
      <c r="J53" s="2"/>
      <c r="K53" s="6">
        <f>SUM(K12:K51)</f>
        <v>16218200</v>
      </c>
      <c r="L53" s="6">
        <f t="shared" si="3"/>
        <v>16280516.666666666</v>
      </c>
      <c r="M53" s="6">
        <f t="shared" si="4"/>
        <v>16233350</v>
      </c>
      <c r="N53" s="8">
        <f t="shared" si="5"/>
        <v>95117.458089108623</v>
      </c>
      <c r="O53" s="9">
        <f t="shared" si="6"/>
        <v>5.842410289340242E-3</v>
      </c>
    </row>
    <row r="54" spans="3:15" ht="13.5" customHeight="1" x14ac:dyDescent="0.25">
      <c r="C54" s="25" t="s">
        <v>47</v>
      </c>
      <c r="D54" s="25"/>
      <c r="E54" s="25"/>
      <c r="F54" s="25"/>
      <c r="G54" s="5">
        <f>G53*19%</f>
        <v>3084336.5</v>
      </c>
      <c r="I54" s="5">
        <f>I53*19%</f>
        <v>3114100</v>
      </c>
      <c r="J54" s="2"/>
      <c r="K54" s="6">
        <f>K53*19%</f>
        <v>3081458</v>
      </c>
      <c r="L54" s="6">
        <f t="shared" si="3"/>
        <v>3093298.1666666665</v>
      </c>
      <c r="M54" s="6">
        <f t="shared" si="4"/>
        <v>3084336.5</v>
      </c>
      <c r="N54" s="8">
        <f t="shared" si="5"/>
        <v>18072.317036930639</v>
      </c>
      <c r="O54" s="9">
        <f t="shared" si="6"/>
        <v>5.842410289340242E-3</v>
      </c>
    </row>
    <row r="55" spans="3:15" ht="15.75" x14ac:dyDescent="0.25">
      <c r="C55" s="25" t="s">
        <v>48</v>
      </c>
      <c r="D55" s="25"/>
      <c r="E55" s="25"/>
      <c r="F55" s="25"/>
      <c r="G55" s="18">
        <f>G53+G54</f>
        <v>19317686.5</v>
      </c>
      <c r="I55" s="18">
        <f>I53+I54</f>
        <v>19504100</v>
      </c>
      <c r="J55" s="2"/>
      <c r="K55" s="17">
        <f>K53+K54</f>
        <v>19299658</v>
      </c>
      <c r="L55" s="6">
        <f t="shared" si="3"/>
        <v>19373814.833333332</v>
      </c>
      <c r="M55" s="6">
        <f t="shared" si="4"/>
        <v>19317686.5</v>
      </c>
      <c r="N55" s="8">
        <f t="shared" si="5"/>
        <v>113189.77512603924</v>
      </c>
      <c r="O55" s="9">
        <f t="shared" si="6"/>
        <v>5.8424102893402403E-3</v>
      </c>
    </row>
    <row r="57" spans="3:15" x14ac:dyDescent="0.25">
      <c r="K57" s="27">
        <v>28470000</v>
      </c>
    </row>
    <row r="58" spans="3:15" x14ac:dyDescent="0.25">
      <c r="I58" s="10">
        <v>1423500</v>
      </c>
      <c r="K58" s="28">
        <f>K57-I55</f>
        <v>8965900</v>
      </c>
    </row>
    <row r="59" spans="3:15" x14ac:dyDescent="0.25">
      <c r="I59" s="19">
        <f>I55/I58</f>
        <v>13.701510361784335</v>
      </c>
    </row>
  </sheetData>
  <mergeCells count="8">
    <mergeCell ref="C54:F54"/>
    <mergeCell ref="C55:F55"/>
    <mergeCell ref="F10:G10"/>
    <mergeCell ref="H10:I10"/>
    <mergeCell ref="J10:K10"/>
    <mergeCell ref="C3:F3"/>
    <mergeCell ref="C5:F7"/>
    <mergeCell ref="C53:F5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cp:lastPrinted>2025-09-29T20:31:26Z</cp:lastPrinted>
  <dcterms:created xsi:type="dcterms:W3CDTF">2025-09-29T20:21:48Z</dcterms:created>
  <dcterms:modified xsi:type="dcterms:W3CDTF">2025-10-14T17:10:36Z</dcterms:modified>
</cp:coreProperties>
</file>