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mc:AlternateContent xmlns:mc="http://schemas.openxmlformats.org/markup-compatibility/2006">
    <mc:Choice Requires="x15">
      <x15ac:absPath xmlns:x15ac="http://schemas.microsoft.com/office/spreadsheetml/2010/11/ac" url="/Users/anabarreiro/Downloads/"/>
    </mc:Choice>
  </mc:AlternateContent>
  <xr:revisionPtr revIDLastSave="0" documentId="8_{33DB1049-B44F-4611-9099-8F39BE2BE200}" xr6:coauthVersionLast="47" xr6:coauthVersionMax="47" xr10:uidLastSave="{00000000-0000-0000-0000-000000000000}"/>
  <bookViews>
    <workbookView xWindow="1000" yWindow="760" windowWidth="22140" windowHeight="13180" tabRatio="898" firstSheet="1" activeTab="2" xr2:uid="{00000000-000D-0000-FFFF-FFFF00000000}"/>
  </bookViews>
  <sheets>
    <sheet name="RESUMEN LICITACION" sheetId="41" r:id="rId1"/>
    <sheet name="COMPONENTE 1 - OBRA" sheetId="39" r:id="rId2"/>
    <sheet name="COMPONENTE 1 - TECNOLOGIA" sheetId="42" r:id="rId3"/>
    <sheet name="RESUMEN PROYECTADO" sheetId="43" r:id="rId4"/>
    <sheet name="COMPONENTE 1 - OBRA PROYECTADO" sheetId="40" r:id="rId5"/>
  </sheets>
  <externalReferences>
    <externalReference r:id="rId6"/>
    <externalReference r:id="rId7"/>
    <externalReference r:id="rId8"/>
  </externalReferences>
  <definedNames>
    <definedName name="_xlnm._FilterDatabase" localSheetId="1" hidden="1">'COMPONENTE 1 - OBRA'!$A$15:$O$1805</definedName>
    <definedName name="_xlnm.Print_Area" localSheetId="0">'RESUMEN LICITACION'!$A$1:$J$49</definedName>
    <definedName name="_xlnm.Print_Area" localSheetId="3">'RESUMEN PROYECTADO'!$A$1:$J$51</definedName>
    <definedName name="Cantidad_de_losas_Parquedero">'[1]0.CONFORMACIÓN'!#REF!</definedName>
    <definedName name="Cantidad_losas_de_Sotano">'[1]0.CONFORMACIÓN'!#REF!</definedName>
    <definedName name="MUROS_CONCRETO">'[1]0.CONFORMACIÓN'!#REF!</definedName>
    <definedName name="UNITARIOS">[2]UNITARIOS!$B$1:$J$1695</definedName>
    <definedName name="Valor.m3.concreto17.5MPa">'[3]Análisis Valor Concreto'!$M$7</definedName>
    <definedName name="Valor.m3.concreto21MPa">'[3]Análisis Valor Concreto'!$F$7</definedName>
    <definedName name="Valor.m3.concreto35MPa">'[3]Análisis Valor Concreto'!$F$21</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12" i="39" l="1"/>
  <c r="F13" i="43"/>
  <c r="H13" i="43"/>
  <c r="H14" i="41"/>
  <c r="H6" i="43"/>
  <c r="H7" i="43"/>
  <c r="H6" i="41"/>
  <c r="K244" i="39"/>
  <c r="K243" i="39"/>
  <c r="K242" i="39"/>
  <c r="F6" i="43"/>
  <c r="F7" i="43"/>
  <c r="F10" i="43"/>
  <c r="F8" i="43"/>
  <c r="F485" i="42"/>
  <c r="F488" i="42"/>
  <c r="F491" i="42"/>
  <c r="F492" i="42"/>
  <c r="F493" i="42"/>
  <c r="F494" i="42"/>
  <c r="F495" i="42"/>
  <c r="F486" i="42"/>
  <c r="F487" i="42"/>
  <c r="F489" i="42"/>
  <c r="F490" i="42"/>
  <c r="F496" i="42"/>
  <c r="F497" i="42"/>
  <c r="F498" i="42"/>
  <c r="F499" i="42"/>
  <c r="F500" i="42"/>
  <c r="F501" i="42"/>
  <c r="F484" i="42"/>
  <c r="F36" i="43"/>
  <c r="F35" i="41"/>
  <c r="F476" i="42"/>
  <c r="F475" i="42"/>
  <c r="F477" i="42" s="1"/>
  <c r="D70" i="42"/>
  <c r="F70" i="42" s="1"/>
  <c r="F429" i="42"/>
  <c r="F430" i="42"/>
  <c r="F431" i="42"/>
  <c r="F432" i="42"/>
  <c r="F433" i="42"/>
  <c r="F434" i="42"/>
  <c r="F435" i="42"/>
  <c r="F436" i="42"/>
  <c r="F437" i="42"/>
  <c r="F438" i="42"/>
  <c r="F439" i="42"/>
  <c r="F440" i="42"/>
  <c r="F441" i="42"/>
  <c r="F442" i="42"/>
  <c r="F443" i="42"/>
  <c r="F444" i="42"/>
  <c r="F445" i="42"/>
  <c r="F446" i="42"/>
  <c r="F447" i="42"/>
  <c r="F448" i="42"/>
  <c r="F449" i="42"/>
  <c r="F450" i="42"/>
  <c r="F451" i="42"/>
  <c r="F452" i="42"/>
  <c r="F453" i="42"/>
  <c r="F454" i="42"/>
  <c r="F455" i="42"/>
  <c r="F456" i="42"/>
  <c r="F457" i="42"/>
  <c r="F458" i="42"/>
  <c r="F459" i="42"/>
  <c r="F460" i="42"/>
  <c r="F461" i="42"/>
  <c r="F462" i="42"/>
  <c r="F463" i="42"/>
  <c r="F464" i="42"/>
  <c r="F465" i="42"/>
  <c r="F466" i="42"/>
  <c r="F467" i="42"/>
  <c r="D381" i="42"/>
  <c r="F381" i="42" s="1"/>
  <c r="F382" i="42"/>
  <c r="F383" i="42"/>
  <c r="F384" i="42"/>
  <c r="F385" i="42"/>
  <c r="F386" i="42"/>
  <c r="F387" i="42"/>
  <c r="F388" i="42"/>
  <c r="F389" i="42"/>
  <c r="F390" i="42"/>
  <c r="F391" i="42"/>
  <c r="F392" i="42"/>
  <c r="F393" i="42"/>
  <c r="F394" i="42"/>
  <c r="F395" i="42"/>
  <c r="F396" i="42"/>
  <c r="F397" i="42"/>
  <c r="F398" i="42"/>
  <c r="F399" i="42"/>
  <c r="F400" i="42"/>
  <c r="F401" i="42"/>
  <c r="F402" i="42"/>
  <c r="F403" i="42"/>
  <c r="F404" i="42"/>
  <c r="F405" i="42"/>
  <c r="F406" i="42"/>
  <c r="F407" i="42"/>
  <c r="B408" i="42"/>
  <c r="F409" i="42"/>
  <c r="F410" i="42"/>
  <c r="F411" i="42"/>
  <c r="F412" i="42"/>
  <c r="D413" i="42"/>
  <c r="F413" i="42" s="1"/>
  <c r="F414" i="42"/>
  <c r="F415" i="42"/>
  <c r="F417" i="42"/>
  <c r="F418" i="42"/>
  <c r="F419" i="42"/>
  <c r="F420" i="42"/>
  <c r="F421" i="42"/>
  <c r="F368" i="42"/>
  <c r="F369" i="42"/>
  <c r="F370" i="42"/>
  <c r="F371" i="42"/>
  <c r="F350" i="42"/>
  <c r="F351" i="42"/>
  <c r="F352" i="42"/>
  <c r="F353" i="42"/>
  <c r="F354" i="42"/>
  <c r="F355" i="42"/>
  <c r="F356" i="42"/>
  <c r="F357" i="42"/>
  <c r="F358" i="42"/>
  <c r="F359" i="42"/>
  <c r="F360" i="42"/>
  <c r="F339" i="42"/>
  <c r="F340" i="42"/>
  <c r="F341" i="42"/>
  <c r="F342" i="42"/>
  <c r="F324" i="42"/>
  <c r="F325" i="42"/>
  <c r="F326" i="42"/>
  <c r="F327" i="42"/>
  <c r="F328" i="42"/>
  <c r="F329" i="42"/>
  <c r="F330" i="42"/>
  <c r="F331" i="42"/>
  <c r="F292" i="42"/>
  <c r="F293" i="42"/>
  <c r="F294" i="42"/>
  <c r="F295" i="42"/>
  <c r="F296" i="42"/>
  <c r="F297" i="42"/>
  <c r="F298" i="42"/>
  <c r="F299" i="42"/>
  <c r="F300" i="42"/>
  <c r="F301" i="42"/>
  <c r="F302" i="42"/>
  <c r="F303" i="42"/>
  <c r="F304" i="42"/>
  <c r="A305" i="42"/>
  <c r="A306" i="42" s="1"/>
  <c r="A307" i="42" s="1"/>
  <c r="A308" i="42" s="1"/>
  <c r="A309" i="42" s="1"/>
  <c r="F305" i="42"/>
  <c r="F306" i="42"/>
  <c r="F307" i="42"/>
  <c r="F308" i="42"/>
  <c r="F309" i="42"/>
  <c r="F310" i="42"/>
  <c r="F311" i="42"/>
  <c r="F312" i="42"/>
  <c r="A313" i="42"/>
  <c r="A314" i="42" s="1"/>
  <c r="A315" i="42" s="1"/>
  <c r="A316" i="42" s="1"/>
  <c r="F313" i="42"/>
  <c r="F314" i="42"/>
  <c r="F315" i="42"/>
  <c r="F316" i="42"/>
  <c r="F284" i="42"/>
  <c r="F283" i="42"/>
  <c r="F282" i="42"/>
  <c r="F281" i="42"/>
  <c r="F280" i="42"/>
  <c r="F279" i="42"/>
  <c r="F278" i="42"/>
  <c r="F277" i="42"/>
  <c r="F276" i="42"/>
  <c r="F275" i="42"/>
  <c r="F274" i="42"/>
  <c r="F273" i="42"/>
  <c r="F272" i="42"/>
  <c r="F271" i="42"/>
  <c r="F270" i="42"/>
  <c r="F269" i="42"/>
  <c r="F268" i="42"/>
  <c r="F267" i="42"/>
  <c r="F266" i="42"/>
  <c r="F265" i="42"/>
  <c r="F264" i="42"/>
  <c r="F263" i="42"/>
  <c r="F262" i="42"/>
  <c r="F261" i="42"/>
  <c r="F260" i="42"/>
  <c r="F259" i="42"/>
  <c r="F258" i="42"/>
  <c r="F257" i="42"/>
  <c r="F256" i="42"/>
  <c r="F255" i="42"/>
  <c r="F254" i="42"/>
  <c r="F253" i="42"/>
  <c r="F252" i="42"/>
  <c r="F251" i="42"/>
  <c r="F250" i="42"/>
  <c r="F249" i="42"/>
  <c r="F248" i="42"/>
  <c r="F247" i="42"/>
  <c r="F246" i="42"/>
  <c r="F245" i="42"/>
  <c r="F244" i="42"/>
  <c r="F243" i="42"/>
  <c r="F242" i="42"/>
  <c r="F241" i="42"/>
  <c r="F240" i="42"/>
  <c r="F239" i="42"/>
  <c r="F231" i="42"/>
  <c r="F230" i="42"/>
  <c r="F229" i="42"/>
  <c r="F228" i="42"/>
  <c r="F227" i="42"/>
  <c r="A227" i="42"/>
  <c r="A228" i="42" s="1"/>
  <c r="A229" i="42" s="1"/>
  <c r="A230" i="42" s="1"/>
  <c r="A231" i="42" s="1"/>
  <c r="F226" i="42"/>
  <c r="F225" i="42"/>
  <c r="F224" i="42"/>
  <c r="F223" i="42"/>
  <c r="F222" i="42"/>
  <c r="F221" i="42"/>
  <c r="F220" i="42"/>
  <c r="A220" i="42"/>
  <c r="A221" i="42" s="1"/>
  <c r="A222" i="42" s="1"/>
  <c r="F219" i="42"/>
  <c r="F218" i="42"/>
  <c r="F217" i="42"/>
  <c r="F216" i="42"/>
  <c r="F215" i="42"/>
  <c r="F214" i="42"/>
  <c r="F213" i="42"/>
  <c r="F212" i="42"/>
  <c r="F211" i="42"/>
  <c r="F210" i="42"/>
  <c r="F209" i="42"/>
  <c r="F208" i="42"/>
  <c r="F207" i="42"/>
  <c r="F206" i="42"/>
  <c r="F205" i="42"/>
  <c r="F204" i="42"/>
  <c r="F203" i="42"/>
  <c r="F202" i="42"/>
  <c r="F201" i="42"/>
  <c r="F200" i="42"/>
  <c r="F199" i="42"/>
  <c r="F198" i="42"/>
  <c r="A198" i="42"/>
  <c r="A199" i="42" s="1"/>
  <c r="A200" i="42" s="1"/>
  <c r="A201" i="42" s="1"/>
  <c r="A202" i="42" s="1"/>
  <c r="A203" i="42" s="1"/>
  <c r="A204" i="42" s="1"/>
  <c r="A205" i="42" s="1"/>
  <c r="A206" i="42" s="1"/>
  <c r="A207" i="42" s="1"/>
  <c r="A208" i="42" s="1"/>
  <c r="A209" i="42" s="1"/>
  <c r="A210" i="42" s="1"/>
  <c r="A211" i="42" s="1"/>
  <c r="A212" i="42" s="1"/>
  <c r="A213" i="42" s="1"/>
  <c r="A214" i="42" s="1"/>
  <c r="A215" i="42" s="1"/>
  <c r="A216" i="42" s="1"/>
  <c r="A217" i="42" s="1"/>
  <c r="F197" i="42"/>
  <c r="F189" i="42"/>
  <c r="F188" i="42"/>
  <c r="F186" i="42"/>
  <c r="F185" i="42"/>
  <c r="F183" i="42"/>
  <c r="F182" i="42"/>
  <c r="F181" i="42"/>
  <c r="F179" i="42"/>
  <c r="F178" i="42"/>
  <c r="F177" i="42"/>
  <c r="F176" i="42"/>
  <c r="F174" i="42"/>
  <c r="F173" i="42"/>
  <c r="F172" i="42"/>
  <c r="F171" i="42"/>
  <c r="F170" i="42"/>
  <c r="F169" i="42"/>
  <c r="F160" i="42"/>
  <c r="F159" i="42"/>
  <c r="F158" i="42"/>
  <c r="F157" i="42"/>
  <c r="F156" i="42"/>
  <c r="F155" i="42"/>
  <c r="F154" i="42"/>
  <c r="F153" i="42"/>
  <c r="F152" i="42"/>
  <c r="F150" i="42"/>
  <c r="F149" i="42"/>
  <c r="F148" i="42"/>
  <c r="F147" i="42"/>
  <c r="F146" i="42"/>
  <c r="F144" i="42"/>
  <c r="F143" i="42"/>
  <c r="F142" i="42"/>
  <c r="F141" i="42"/>
  <c r="F140" i="42"/>
  <c r="F139" i="42"/>
  <c r="F138" i="42"/>
  <c r="F137" i="42"/>
  <c r="F136" i="42"/>
  <c r="F134" i="42"/>
  <c r="F133" i="42"/>
  <c r="F132" i="42"/>
  <c r="F131" i="42"/>
  <c r="F130" i="42"/>
  <c r="F129" i="42"/>
  <c r="F128" i="42"/>
  <c r="F127" i="42"/>
  <c r="F98" i="42"/>
  <c r="F99" i="42"/>
  <c r="F100" i="42"/>
  <c r="F101" i="42"/>
  <c r="F102" i="42"/>
  <c r="F103" i="42"/>
  <c r="F104" i="42"/>
  <c r="F105" i="42"/>
  <c r="F106" i="42"/>
  <c r="F107" i="42"/>
  <c r="F108" i="42"/>
  <c r="F109" i="42"/>
  <c r="F110" i="42"/>
  <c r="F111" i="42"/>
  <c r="F112" i="42"/>
  <c r="F113" i="42"/>
  <c r="F114" i="42"/>
  <c r="F115" i="42"/>
  <c r="F116" i="42"/>
  <c r="F117" i="42"/>
  <c r="F118" i="42"/>
  <c r="F79" i="42"/>
  <c r="F80" i="42"/>
  <c r="F81" i="42"/>
  <c r="F82" i="42"/>
  <c r="F83" i="42"/>
  <c r="F84" i="42"/>
  <c r="F86" i="42"/>
  <c r="F87" i="42"/>
  <c r="F88" i="42"/>
  <c r="F90" i="42"/>
  <c r="F69" i="42"/>
  <c r="F57" i="42"/>
  <c r="F58" i="42"/>
  <c r="F59" i="42"/>
  <c r="F60" i="42"/>
  <c r="F61" i="42"/>
  <c r="F45" i="42"/>
  <c r="F46" i="42"/>
  <c r="F47" i="42"/>
  <c r="F48" i="42"/>
  <c r="F49" i="42"/>
  <c r="F37" i="42"/>
  <c r="F36" i="42"/>
  <c r="F35" i="42"/>
  <c r="F34" i="42"/>
  <c r="F33" i="42"/>
  <c r="F32" i="42"/>
  <c r="F31" i="42"/>
  <c r="F30" i="42"/>
  <c r="F29" i="42"/>
  <c r="F28" i="42"/>
  <c r="F27" i="42"/>
  <c r="F26" i="42"/>
  <c r="F25" i="42"/>
  <c r="F24" i="42"/>
  <c r="F23" i="42"/>
  <c r="F21" i="42"/>
  <c r="F20" i="42"/>
  <c r="F19" i="42"/>
  <c r="F17" i="42"/>
  <c r="F16" i="42"/>
  <c r="F15" i="42"/>
  <c r="F14" i="42"/>
  <c r="F13" i="42"/>
  <c r="F12" i="42"/>
  <c r="F11" i="42"/>
  <c r="F10" i="42"/>
  <c r="F9" i="42"/>
  <c r="F7" i="42"/>
  <c r="F6" i="42"/>
  <c r="F5" i="42"/>
  <c r="F4" i="42"/>
  <c r="G10" i="43" l="1"/>
  <c r="G9" i="43"/>
  <c r="G8" i="43"/>
  <c r="F40" i="43" s="1"/>
  <c r="F502" i="42"/>
  <c r="F503" i="42" s="1"/>
  <c r="F504" i="42" s="1"/>
  <c r="H35" i="43" s="1"/>
  <c r="H27" i="43"/>
  <c r="F478" i="42"/>
  <c r="F479" i="42" s="1"/>
  <c r="F361" i="42"/>
  <c r="F362" i="42" s="1"/>
  <c r="F372" i="42"/>
  <c r="F373" i="42" s="1"/>
  <c r="F422" i="42"/>
  <c r="F423" i="42" s="1"/>
  <c r="F424" i="42" s="1"/>
  <c r="F468" i="42"/>
  <c r="F469" i="42" s="1"/>
  <c r="F470" i="42" s="1"/>
  <c r="F50" i="42"/>
  <c r="F51" i="42" s="1"/>
  <c r="F343" i="42"/>
  <c r="F344" i="42" s="1"/>
  <c r="F345" i="42" s="1"/>
  <c r="F332" i="42"/>
  <c r="F333" i="42" s="1"/>
  <c r="F334" i="42" s="1"/>
  <c r="F285" i="42"/>
  <c r="F286" i="42" s="1"/>
  <c r="F287" i="42" s="1"/>
  <c r="F317" i="42"/>
  <c r="F318" i="42" s="1"/>
  <c r="F161" i="42"/>
  <c r="F162" i="42" s="1"/>
  <c r="F163" i="42" s="1"/>
  <c r="F190" i="42"/>
  <c r="F191" i="42" s="1"/>
  <c r="F192" i="42" s="1"/>
  <c r="F71" i="42"/>
  <c r="F72" i="42" s="1"/>
  <c r="F73" i="42" s="1"/>
  <c r="F119" i="42"/>
  <c r="F120" i="42" s="1"/>
  <c r="F232" i="42"/>
  <c r="F233" i="42" s="1"/>
  <c r="F234" i="42" s="1"/>
  <c r="F62" i="42"/>
  <c r="F91" i="42"/>
  <c r="F92" i="42" s="1"/>
  <c r="F38" i="42"/>
  <c r="F39" i="42" s="1"/>
  <c r="F40" i="42" s="1"/>
  <c r="H29" i="41" l="1"/>
  <c r="H29" i="43"/>
  <c r="H28" i="41"/>
  <c r="H28" i="43"/>
  <c r="H26" i="41"/>
  <c r="H26" i="43"/>
  <c r="H17" i="41"/>
  <c r="H17" i="43"/>
  <c r="H33" i="41"/>
  <c r="H33" i="43"/>
  <c r="H32" i="41"/>
  <c r="H32" i="43"/>
  <c r="H25" i="41"/>
  <c r="H25" i="43"/>
  <c r="H20" i="41"/>
  <c r="H20" i="43"/>
  <c r="H34" i="41"/>
  <c r="H34" i="43"/>
  <c r="H24" i="41"/>
  <c r="H24" i="43"/>
  <c r="H23" i="41"/>
  <c r="H23" i="43"/>
  <c r="F363" i="42"/>
  <c r="F374" i="42"/>
  <c r="F52" i="42"/>
  <c r="F319" i="42"/>
  <c r="H27" i="41" s="1"/>
  <c r="F121" i="42"/>
  <c r="F93" i="42"/>
  <c r="F63" i="42"/>
  <c r="F64" i="42" s="1"/>
  <c r="F9" i="41"/>
  <c r="F7" i="41"/>
  <c r="H18" i="41" l="1"/>
  <c r="H18" i="43"/>
  <c r="H31" i="41"/>
  <c r="H31" i="43"/>
  <c r="H30" i="41"/>
  <c r="H30" i="43"/>
  <c r="H19" i="41"/>
  <c r="H19" i="43"/>
  <c r="H21" i="41"/>
  <c r="H21" i="43"/>
  <c r="H22" i="41"/>
  <c r="H22" i="43"/>
  <c r="K1817" i="39"/>
  <c r="G243" i="39"/>
  <c r="G244" i="39"/>
  <c r="G242" i="39"/>
  <c r="K119" i="40"/>
  <c r="G119" i="40"/>
  <c r="G1817" i="39"/>
  <c r="H36" i="43" l="1"/>
  <c r="G14" i="40"/>
  <c r="G16" i="40" s="1"/>
  <c r="G111" i="40" s="1"/>
  <c r="K14" i="40"/>
  <c r="K16" i="40" s="1"/>
  <c r="K111" i="40" s="1"/>
  <c r="G19" i="40"/>
  <c r="K19" i="40"/>
  <c r="G20" i="40"/>
  <c r="K20" i="40"/>
  <c r="G21" i="40"/>
  <c r="K21" i="40"/>
  <c r="G22" i="40"/>
  <c r="K22" i="40"/>
  <c r="G23" i="40"/>
  <c r="K23" i="40"/>
  <c r="G24" i="40"/>
  <c r="K24" i="40"/>
  <c r="G25" i="40"/>
  <c r="K25" i="40"/>
  <c r="G26" i="40"/>
  <c r="K26" i="40"/>
  <c r="G27" i="40"/>
  <c r="K27" i="40"/>
  <c r="G34" i="40"/>
  <c r="K34" i="40"/>
  <c r="G35" i="40"/>
  <c r="K35" i="40"/>
  <c r="G36" i="40"/>
  <c r="K36" i="40"/>
  <c r="G37" i="40"/>
  <c r="K37" i="40"/>
  <c r="G38" i="40"/>
  <c r="K38" i="40"/>
  <c r="G44" i="40"/>
  <c r="K44" i="40"/>
  <c r="G45" i="40"/>
  <c r="K45" i="40"/>
  <c r="G46" i="40"/>
  <c r="K46" i="40"/>
  <c r="G47" i="40"/>
  <c r="K47" i="40"/>
  <c r="G48" i="40"/>
  <c r="K48" i="40"/>
  <c r="G49" i="40"/>
  <c r="K49" i="40"/>
  <c r="G50" i="40"/>
  <c r="K50" i="40"/>
  <c r="G55" i="40"/>
  <c r="K55" i="40"/>
  <c r="G56" i="40"/>
  <c r="K56" i="40"/>
  <c r="G57" i="40"/>
  <c r="K57" i="40"/>
  <c r="G58" i="40"/>
  <c r="K58" i="40"/>
  <c r="G59" i="40"/>
  <c r="K59" i="40"/>
  <c r="G60" i="40"/>
  <c r="K60" i="40"/>
  <c r="G61" i="40"/>
  <c r="K61" i="40"/>
  <c r="G62" i="40"/>
  <c r="K62" i="40"/>
  <c r="G63" i="40"/>
  <c r="K63" i="40"/>
  <c r="G64" i="40"/>
  <c r="K64" i="40"/>
  <c r="G69" i="40"/>
  <c r="K69" i="40"/>
  <c r="G70" i="40"/>
  <c r="K70" i="40"/>
  <c r="G71" i="40"/>
  <c r="K71" i="40"/>
  <c r="G72" i="40"/>
  <c r="K72" i="40"/>
  <c r="G73" i="40"/>
  <c r="K73" i="40"/>
  <c r="G74" i="40"/>
  <c r="K74" i="40"/>
  <c r="G75" i="40"/>
  <c r="K75" i="40"/>
  <c r="G76" i="40"/>
  <c r="K76" i="40"/>
  <c r="G77" i="40"/>
  <c r="K77" i="40"/>
  <c r="G78" i="40"/>
  <c r="K78" i="40"/>
  <c r="G79" i="40"/>
  <c r="K79" i="40"/>
  <c r="G84" i="40"/>
  <c r="G86" i="40" s="1"/>
  <c r="K84" i="40"/>
  <c r="K86" i="40" s="1"/>
  <c r="G89" i="40"/>
  <c r="K89" i="40"/>
  <c r="G90" i="40"/>
  <c r="K90" i="40"/>
  <c r="G91" i="40"/>
  <c r="K91" i="40"/>
  <c r="G92" i="40"/>
  <c r="K92" i="40"/>
  <c r="G93" i="40"/>
  <c r="K93" i="40"/>
  <c r="G94" i="40"/>
  <c r="K94" i="40"/>
  <c r="G95" i="40"/>
  <c r="K95" i="40"/>
  <c r="G96" i="40"/>
  <c r="K96" i="40"/>
  <c r="G97" i="40"/>
  <c r="K97" i="40"/>
  <c r="G98" i="40"/>
  <c r="K98" i="40"/>
  <c r="G101" i="40"/>
  <c r="K101" i="40"/>
  <c r="G102" i="40"/>
  <c r="K102" i="40"/>
  <c r="G103" i="40"/>
  <c r="K103" i="40"/>
  <c r="G104" i="40"/>
  <c r="K104" i="40"/>
  <c r="G15" i="39"/>
  <c r="K15" i="39"/>
  <c r="K17" i="39" s="1"/>
  <c r="G17" i="39"/>
  <c r="G20" i="39"/>
  <c r="K20" i="39"/>
  <c r="G22" i="39"/>
  <c r="G25" i="39"/>
  <c r="K25" i="39"/>
  <c r="G26" i="39"/>
  <c r="K26" i="39"/>
  <c r="G27" i="39"/>
  <c r="K27" i="39"/>
  <c r="G28" i="39"/>
  <c r="K28" i="39"/>
  <c r="G37" i="39"/>
  <c r="G39" i="39" s="1"/>
  <c r="G41" i="39" s="1"/>
  <c r="K37" i="39"/>
  <c r="G46" i="39"/>
  <c r="K46" i="39"/>
  <c r="G47" i="39"/>
  <c r="K47" i="39"/>
  <c r="G48" i="39"/>
  <c r="K48" i="39"/>
  <c r="G49" i="39"/>
  <c r="K49" i="39"/>
  <c r="G50" i="39"/>
  <c r="K50" i="39"/>
  <c r="G51" i="39"/>
  <c r="K51" i="39"/>
  <c r="G52" i="39"/>
  <c r="K52" i="39"/>
  <c r="G53" i="39"/>
  <c r="K53" i="39"/>
  <c r="G54" i="39"/>
  <c r="K54" i="39"/>
  <c r="G55" i="39"/>
  <c r="K55" i="39"/>
  <c r="G60" i="39"/>
  <c r="K60" i="39"/>
  <c r="G61" i="39"/>
  <c r="K61" i="39"/>
  <c r="G62" i="39"/>
  <c r="K62" i="39"/>
  <c r="G73" i="39"/>
  <c r="K73" i="39"/>
  <c r="G74" i="39"/>
  <c r="K74" i="39"/>
  <c r="G75" i="39"/>
  <c r="K75" i="39"/>
  <c r="G76" i="39"/>
  <c r="K76" i="39"/>
  <c r="G77" i="39"/>
  <c r="K77" i="39"/>
  <c r="G78" i="39"/>
  <c r="K78" i="39"/>
  <c r="G79" i="39"/>
  <c r="K79" i="39"/>
  <c r="G80" i="39"/>
  <c r="K80" i="39"/>
  <c r="G81" i="39"/>
  <c r="K81" i="39"/>
  <c r="G82" i="39"/>
  <c r="K82" i="39"/>
  <c r="G83" i="39"/>
  <c r="K83" i="39"/>
  <c r="G84" i="39"/>
  <c r="K84" i="39"/>
  <c r="G93" i="39"/>
  <c r="G95" i="39" s="1"/>
  <c r="K93" i="39"/>
  <c r="G98" i="39"/>
  <c r="K98" i="39"/>
  <c r="G99" i="39"/>
  <c r="K99" i="39"/>
  <c r="G104" i="39"/>
  <c r="K104" i="39"/>
  <c r="G105" i="39"/>
  <c r="K105" i="39"/>
  <c r="G106" i="39"/>
  <c r="K106" i="39"/>
  <c r="G107" i="39"/>
  <c r="K107" i="39"/>
  <c r="G112" i="39"/>
  <c r="G114" i="39" s="1"/>
  <c r="K112" i="39"/>
  <c r="G117" i="39"/>
  <c r="K117" i="39"/>
  <c r="G118" i="39"/>
  <c r="K118" i="39"/>
  <c r="G119" i="39"/>
  <c r="K119" i="39"/>
  <c r="G124" i="39"/>
  <c r="K124" i="39"/>
  <c r="G125" i="39"/>
  <c r="K125" i="39"/>
  <c r="G126" i="39"/>
  <c r="K126" i="39"/>
  <c r="G127" i="39"/>
  <c r="K127" i="39"/>
  <c r="G132" i="39"/>
  <c r="K132" i="39"/>
  <c r="G133" i="39"/>
  <c r="K133" i="39"/>
  <c r="G134" i="39"/>
  <c r="K134" i="39"/>
  <c r="G135" i="39"/>
  <c r="K135" i="39"/>
  <c r="G136" i="39"/>
  <c r="K136" i="39"/>
  <c r="G137" i="39"/>
  <c r="K137" i="39"/>
  <c r="G138" i="39"/>
  <c r="K138" i="39"/>
  <c r="G139" i="39"/>
  <c r="K139" i="39"/>
  <c r="G143" i="39"/>
  <c r="K143" i="39"/>
  <c r="G144" i="39"/>
  <c r="K144" i="39"/>
  <c r="G149" i="39"/>
  <c r="K149" i="39"/>
  <c r="G150" i="39"/>
  <c r="K150" i="39"/>
  <c r="G161" i="39"/>
  <c r="K161" i="39"/>
  <c r="G162" i="39"/>
  <c r="K162" i="39"/>
  <c r="G167" i="39"/>
  <c r="K167" i="39"/>
  <c r="G168" i="39"/>
  <c r="K168" i="39"/>
  <c r="G169" i="39"/>
  <c r="K169" i="39"/>
  <c r="G170" i="39"/>
  <c r="K170" i="39"/>
  <c r="G181" i="39"/>
  <c r="K181" i="39"/>
  <c r="G183" i="39"/>
  <c r="G186" i="39"/>
  <c r="K186" i="39"/>
  <c r="G187" i="39"/>
  <c r="K187" i="39"/>
  <c r="G188" i="39"/>
  <c r="K188" i="39"/>
  <c r="G193" i="39"/>
  <c r="K193" i="39"/>
  <c r="G194" i="39"/>
  <c r="K194" i="39"/>
  <c r="G195" i="39"/>
  <c r="K195" i="39"/>
  <c r="G200" i="39"/>
  <c r="K200" i="39"/>
  <c r="G202" i="39"/>
  <c r="K202" i="39"/>
  <c r="G207" i="39"/>
  <c r="K207" i="39"/>
  <c r="G208" i="39"/>
  <c r="K208" i="39"/>
  <c r="G209" i="39"/>
  <c r="K209" i="39"/>
  <c r="G210" i="39"/>
  <c r="K210" i="39"/>
  <c r="G211" i="39"/>
  <c r="K211" i="39"/>
  <c r="G220" i="39"/>
  <c r="K220" i="39"/>
  <c r="G221" i="39"/>
  <c r="K221" i="39"/>
  <c r="G222" i="39"/>
  <c r="K222" i="39"/>
  <c r="G223" i="39"/>
  <c r="K223" i="39"/>
  <c r="G224" i="39"/>
  <c r="K224" i="39"/>
  <c r="G225" i="39"/>
  <c r="K225" i="39"/>
  <c r="G226" i="39"/>
  <c r="K226" i="39"/>
  <c r="G227" i="39"/>
  <c r="K227" i="39"/>
  <c r="G228" i="39"/>
  <c r="K228" i="39"/>
  <c r="G229" i="39"/>
  <c r="K229" i="39"/>
  <c r="G230" i="39"/>
  <c r="K230" i="39"/>
  <c r="G235" i="39"/>
  <c r="K235" i="39"/>
  <c r="G236" i="39"/>
  <c r="K236" i="39"/>
  <c r="G237" i="39"/>
  <c r="K237" i="39"/>
  <c r="G238" i="39"/>
  <c r="K238" i="39"/>
  <c r="G239" i="39"/>
  <c r="K239" i="39"/>
  <c r="G240" i="39"/>
  <c r="K240" i="39"/>
  <c r="G241" i="39"/>
  <c r="K241" i="39"/>
  <c r="G249" i="39"/>
  <c r="K249" i="39"/>
  <c r="G250" i="39"/>
  <c r="K250" i="39"/>
  <c r="G251" i="39"/>
  <c r="K251" i="39"/>
  <c r="G260" i="39"/>
  <c r="K260" i="39"/>
  <c r="G261" i="39"/>
  <c r="K261" i="39"/>
  <c r="G262" i="39"/>
  <c r="K262" i="39"/>
  <c r="G263" i="39"/>
  <c r="K263" i="39"/>
  <c r="G264" i="39"/>
  <c r="K264" i="39"/>
  <c r="G269" i="39"/>
  <c r="K269" i="39"/>
  <c r="G270" i="39"/>
  <c r="K270" i="39"/>
  <c r="G271" i="39"/>
  <c r="K271" i="39"/>
  <c r="G272" i="39"/>
  <c r="K272" i="39"/>
  <c r="G277" i="39"/>
  <c r="K277" i="39"/>
  <c r="G278" i="39"/>
  <c r="K278" i="39"/>
  <c r="G279" i="39"/>
  <c r="K279" i="39"/>
  <c r="G280" i="39"/>
  <c r="K280" i="39"/>
  <c r="G281" i="39"/>
  <c r="K281" i="39"/>
  <c r="G282" i="39"/>
  <c r="K282" i="39"/>
  <c r="G283" i="39"/>
  <c r="K283" i="39"/>
  <c r="G284" i="39"/>
  <c r="K284" i="39"/>
  <c r="G289" i="39"/>
  <c r="K289" i="39"/>
  <c r="G290" i="39"/>
  <c r="K290" i="39"/>
  <c r="G291" i="39"/>
  <c r="K291" i="39"/>
  <c r="G292" i="39"/>
  <c r="K292" i="39"/>
  <c r="G293" i="39"/>
  <c r="K293" i="39"/>
  <c r="G294" i="39"/>
  <c r="K294" i="39"/>
  <c r="G299" i="39"/>
  <c r="K299" i="39"/>
  <c r="G300" i="39"/>
  <c r="K300" i="39"/>
  <c r="G301" i="39"/>
  <c r="K301" i="39"/>
  <c r="G302" i="39"/>
  <c r="K302" i="39"/>
  <c r="G303" i="39"/>
  <c r="K303" i="39"/>
  <c r="G304" i="39"/>
  <c r="K304" i="39"/>
  <c r="G305" i="39"/>
  <c r="K305" i="39"/>
  <c r="G310" i="39"/>
  <c r="K310" i="39"/>
  <c r="G311" i="39"/>
  <c r="K311" i="39"/>
  <c r="G312" i="39"/>
  <c r="K312" i="39"/>
  <c r="G313" i="39"/>
  <c r="K313" i="39"/>
  <c r="G318" i="39"/>
  <c r="K318" i="39"/>
  <c r="G319" i="39"/>
  <c r="K319" i="39"/>
  <c r="G320" i="39"/>
  <c r="K320" i="39"/>
  <c r="G321" i="39"/>
  <c r="K321" i="39"/>
  <c r="G322" i="39"/>
  <c r="K322" i="39"/>
  <c r="G323" i="39"/>
  <c r="K323" i="39"/>
  <c r="G324" i="39"/>
  <c r="K324" i="39"/>
  <c r="G325" i="39"/>
  <c r="K325" i="39"/>
  <c r="G326" i="39"/>
  <c r="K326" i="39"/>
  <c r="G327" i="39"/>
  <c r="K327" i="39"/>
  <c r="G328" i="39"/>
  <c r="K328" i="39"/>
  <c r="G337" i="39"/>
  <c r="K337" i="39"/>
  <c r="G338" i="39"/>
  <c r="K338" i="39"/>
  <c r="G343" i="39"/>
  <c r="K343" i="39"/>
  <c r="G344" i="39"/>
  <c r="K344" i="39"/>
  <c r="G345" i="39"/>
  <c r="K345" i="39"/>
  <c r="G346" i="39"/>
  <c r="K346" i="39"/>
  <c r="G347" i="39"/>
  <c r="K347" i="39"/>
  <c r="G348" i="39"/>
  <c r="K348" i="39"/>
  <c r="G349" i="39"/>
  <c r="K349" i="39"/>
  <c r="G350" i="39"/>
  <c r="K350" i="39"/>
  <c r="G351" i="39"/>
  <c r="K351" i="39"/>
  <c r="G352" i="39"/>
  <c r="K352" i="39"/>
  <c r="G353" i="39"/>
  <c r="K353" i="39"/>
  <c r="G354" i="39"/>
  <c r="K354" i="39"/>
  <c r="G355" i="39"/>
  <c r="K355" i="39"/>
  <c r="G356" i="39"/>
  <c r="K356" i="39"/>
  <c r="G357" i="39"/>
  <c r="K357" i="39"/>
  <c r="G363" i="39"/>
  <c r="K363" i="39"/>
  <c r="G364" i="39"/>
  <c r="K364" i="39"/>
  <c r="G365" i="39"/>
  <c r="K365" i="39"/>
  <c r="G366" i="39"/>
  <c r="K366" i="39"/>
  <c r="G367" i="39"/>
  <c r="K367" i="39"/>
  <c r="G368" i="39"/>
  <c r="K368" i="39"/>
  <c r="G369" i="39"/>
  <c r="K369" i="39"/>
  <c r="G370" i="39"/>
  <c r="K370" i="39"/>
  <c r="G371" i="39"/>
  <c r="K371" i="39"/>
  <c r="G372" i="39"/>
  <c r="K372" i="39"/>
  <c r="G377" i="39"/>
  <c r="K377" i="39"/>
  <c r="G378" i="39"/>
  <c r="K378" i="39"/>
  <c r="G379" i="39"/>
  <c r="K379" i="39"/>
  <c r="G380" i="39"/>
  <c r="K380" i="39"/>
  <c r="G381" i="39"/>
  <c r="K381" i="39"/>
  <c r="G382" i="39"/>
  <c r="K382" i="39"/>
  <c r="G383" i="39"/>
  <c r="K383" i="39"/>
  <c r="G384" i="39"/>
  <c r="K384" i="39"/>
  <c r="G385" i="39"/>
  <c r="K385" i="39"/>
  <c r="G386" i="39"/>
  <c r="K386" i="39"/>
  <c r="G387" i="39"/>
  <c r="K387" i="39"/>
  <c r="G388" i="39"/>
  <c r="K388" i="39"/>
  <c r="G389" i="39"/>
  <c r="K389" i="39"/>
  <c r="G390" i="39"/>
  <c r="K390" i="39"/>
  <c r="G391" i="39"/>
  <c r="K391" i="39"/>
  <c r="G392" i="39"/>
  <c r="K392" i="39"/>
  <c r="G393" i="39"/>
  <c r="K393" i="39"/>
  <c r="G394" i="39"/>
  <c r="K394" i="39"/>
  <c r="G395" i="39"/>
  <c r="K395" i="39"/>
  <c r="G396" i="39"/>
  <c r="K396" i="39"/>
  <c r="G397" i="39"/>
  <c r="K397" i="39"/>
  <c r="G398" i="39"/>
  <c r="K398" i="39"/>
  <c r="G399" i="39"/>
  <c r="K399" i="39"/>
  <c r="G400" i="39"/>
  <c r="K400" i="39"/>
  <c r="G401" i="39"/>
  <c r="K401" i="39"/>
  <c r="G402" i="39"/>
  <c r="K402" i="39"/>
  <c r="G403" i="39"/>
  <c r="K403" i="39"/>
  <c r="G404" i="39"/>
  <c r="K404" i="39"/>
  <c r="G405" i="39"/>
  <c r="K405" i="39"/>
  <c r="G406" i="39"/>
  <c r="K406" i="39"/>
  <c r="G407" i="39"/>
  <c r="K407" i="39"/>
  <c r="G408" i="39"/>
  <c r="K408" i="39"/>
  <c r="G409" i="39"/>
  <c r="K409" i="39"/>
  <c r="G410" i="39"/>
  <c r="K410" i="39"/>
  <c r="G411" i="39"/>
  <c r="K411" i="39"/>
  <c r="G412" i="39"/>
  <c r="K412" i="39"/>
  <c r="G413" i="39"/>
  <c r="K413" i="39"/>
  <c r="G414" i="39"/>
  <c r="K414" i="39"/>
  <c r="G415" i="39"/>
  <c r="K415" i="39"/>
  <c r="G416" i="39"/>
  <c r="K416" i="39"/>
  <c r="G417" i="39"/>
  <c r="K417" i="39"/>
  <c r="G418" i="39"/>
  <c r="K418" i="39"/>
  <c r="G419" i="39"/>
  <c r="K419" i="39"/>
  <c r="G420" i="39"/>
  <c r="K420" i="39"/>
  <c r="G421" i="39"/>
  <c r="K421" i="39"/>
  <c r="G422" i="39"/>
  <c r="K422" i="39"/>
  <c r="G423" i="39"/>
  <c r="K423" i="39"/>
  <c r="G424" i="39"/>
  <c r="K424" i="39"/>
  <c r="G425" i="39"/>
  <c r="K425" i="39"/>
  <c r="G426" i="39"/>
  <c r="K426" i="39"/>
  <c r="G427" i="39"/>
  <c r="K427" i="39"/>
  <c r="G428" i="39"/>
  <c r="K428" i="39"/>
  <c r="G429" i="39"/>
  <c r="K429" i="39"/>
  <c r="G430" i="39"/>
  <c r="K430" i="39"/>
  <c r="G431" i="39"/>
  <c r="K431" i="39"/>
  <c r="G432" i="39"/>
  <c r="K432" i="39"/>
  <c r="G433" i="39"/>
  <c r="K433" i="39"/>
  <c r="G434" i="39"/>
  <c r="K434" i="39"/>
  <c r="G435" i="39"/>
  <c r="K435" i="39"/>
  <c r="G436" i="39"/>
  <c r="K436" i="39"/>
  <c r="G441" i="39"/>
  <c r="K441" i="39"/>
  <c r="G442" i="39"/>
  <c r="K442" i="39"/>
  <c r="G443" i="39"/>
  <c r="K443" i="39"/>
  <c r="G444" i="39"/>
  <c r="K444" i="39"/>
  <c r="G445" i="39"/>
  <c r="K445" i="39"/>
  <c r="G446" i="39"/>
  <c r="K446" i="39"/>
  <c r="G447" i="39"/>
  <c r="K447" i="39"/>
  <c r="G448" i="39"/>
  <c r="K448" i="39"/>
  <c r="G449" i="39"/>
  <c r="K449" i="39"/>
  <c r="G450" i="39"/>
  <c r="K450" i="39"/>
  <c r="G451" i="39"/>
  <c r="K451" i="39"/>
  <c r="G452" i="39"/>
  <c r="K452" i="39"/>
  <c r="G453" i="39"/>
  <c r="K453" i="39"/>
  <c r="G455" i="39"/>
  <c r="G458" i="39"/>
  <c r="K458" i="39"/>
  <c r="G459" i="39"/>
  <c r="K459" i="39"/>
  <c r="G460" i="39"/>
  <c r="K460" i="39"/>
  <c r="G461" i="39"/>
  <c r="K461" i="39"/>
  <c r="G462" i="39"/>
  <c r="K462" i="39"/>
  <c r="G463" i="39"/>
  <c r="K463" i="39"/>
  <c r="G464" i="39"/>
  <c r="K464" i="39"/>
  <c r="G465" i="39"/>
  <c r="K465" i="39"/>
  <c r="G466" i="39"/>
  <c r="K466" i="39"/>
  <c r="G467" i="39"/>
  <c r="K467" i="39"/>
  <c r="G468" i="39"/>
  <c r="K468" i="39"/>
  <c r="G469" i="39"/>
  <c r="K469" i="39"/>
  <c r="G470" i="39"/>
  <c r="K470" i="39"/>
  <c r="G471" i="39"/>
  <c r="K471" i="39"/>
  <c r="G472" i="39"/>
  <c r="K472" i="39"/>
  <c r="G473" i="39"/>
  <c r="K473" i="39"/>
  <c r="G474" i="39"/>
  <c r="K474" i="39"/>
  <c r="G475" i="39"/>
  <c r="K475" i="39"/>
  <c r="G476" i="39"/>
  <c r="K476" i="39"/>
  <c r="G477" i="39"/>
  <c r="K477" i="39"/>
  <c r="G478" i="39"/>
  <c r="K478" i="39"/>
  <c r="G479" i="39"/>
  <c r="K479" i="39"/>
  <c r="G480" i="39"/>
  <c r="K480" i="39"/>
  <c r="G481" i="39"/>
  <c r="K481" i="39"/>
  <c r="G482" i="39"/>
  <c r="K482" i="39"/>
  <c r="G483" i="39"/>
  <c r="K483" i="39"/>
  <c r="G484" i="39"/>
  <c r="K484" i="39"/>
  <c r="G485" i="39"/>
  <c r="K485" i="39"/>
  <c r="G486" i="39"/>
  <c r="K486" i="39"/>
  <c r="G491" i="39"/>
  <c r="K491" i="39"/>
  <c r="G492" i="39"/>
  <c r="K492" i="39"/>
  <c r="G493" i="39"/>
  <c r="K493" i="39"/>
  <c r="G494" i="39"/>
  <c r="K494" i="39"/>
  <c r="G495" i="39"/>
  <c r="K495" i="39"/>
  <c r="G496" i="39"/>
  <c r="K496" i="39"/>
  <c r="G497" i="39"/>
  <c r="K497" i="39"/>
  <c r="G498" i="39"/>
  <c r="K498" i="39"/>
  <c r="G499" i="39"/>
  <c r="K499" i="39"/>
  <c r="G500" i="39"/>
  <c r="K500" i="39"/>
  <c r="G501" i="39"/>
  <c r="K501" i="39"/>
  <c r="G502" i="39"/>
  <c r="K502" i="39"/>
  <c r="G503" i="39"/>
  <c r="K503" i="39"/>
  <c r="G504" i="39"/>
  <c r="K504" i="39"/>
  <c r="G505" i="39"/>
  <c r="K505" i="39"/>
  <c r="G506" i="39"/>
  <c r="K506" i="39"/>
  <c r="G507" i="39"/>
  <c r="K507" i="39"/>
  <c r="G508" i="39"/>
  <c r="K508" i="39"/>
  <c r="G513" i="39"/>
  <c r="K513" i="39"/>
  <c r="G514" i="39"/>
  <c r="K514" i="39"/>
  <c r="G515" i="39"/>
  <c r="K515" i="39"/>
  <c r="G516" i="39"/>
  <c r="K516" i="39"/>
  <c r="G517" i="39"/>
  <c r="K517" i="39"/>
  <c r="G518" i="39"/>
  <c r="K518" i="39"/>
  <c r="G523" i="39"/>
  <c r="K523" i="39"/>
  <c r="K525" i="39" s="1"/>
  <c r="G525" i="39"/>
  <c r="G532" i="39"/>
  <c r="K532" i="39"/>
  <c r="G533" i="39"/>
  <c r="K533" i="39"/>
  <c r="G534" i="39"/>
  <c r="K534" i="39"/>
  <c r="G535" i="39"/>
  <c r="K535" i="39"/>
  <c r="G536" i="39"/>
  <c r="K536" i="39"/>
  <c r="G537" i="39"/>
  <c r="K537" i="39"/>
  <c r="G538" i="39"/>
  <c r="K538" i="39"/>
  <c r="G539" i="39"/>
  <c r="K539" i="39"/>
  <c r="G540" i="39"/>
  <c r="K540" i="39"/>
  <c r="G541" i="39"/>
  <c r="K541" i="39"/>
  <c r="G542" i="39"/>
  <c r="K542" i="39"/>
  <c r="G543" i="39"/>
  <c r="K543" i="39"/>
  <c r="G544" i="39"/>
  <c r="K544" i="39"/>
  <c r="G545" i="39"/>
  <c r="K545" i="39"/>
  <c r="G546" i="39"/>
  <c r="K546" i="39"/>
  <c r="G547" i="39"/>
  <c r="K547" i="39"/>
  <c r="G548" i="39"/>
  <c r="K548" i="39"/>
  <c r="G549" i="39"/>
  <c r="K549" i="39"/>
  <c r="G550" i="39"/>
  <c r="K550" i="39"/>
  <c r="G551" i="39"/>
  <c r="K551" i="39"/>
  <c r="G555" i="39"/>
  <c r="K555" i="39"/>
  <c r="G556" i="39"/>
  <c r="K556" i="39"/>
  <c r="G557" i="39"/>
  <c r="K557" i="39"/>
  <c r="G558" i="39"/>
  <c r="K558" i="39"/>
  <c r="G559" i="39"/>
  <c r="K559" i="39"/>
  <c r="G560" i="39"/>
  <c r="K560" i="39"/>
  <c r="G561" i="39"/>
  <c r="K561" i="39"/>
  <c r="G562" i="39"/>
  <c r="K562" i="39"/>
  <c r="G563" i="39"/>
  <c r="K563" i="39"/>
  <c r="G564" i="39"/>
  <c r="K564" i="39"/>
  <c r="G565" i="39"/>
  <c r="K565" i="39"/>
  <c r="G566" i="39"/>
  <c r="K566" i="39"/>
  <c r="G567" i="39"/>
  <c r="K567" i="39"/>
  <c r="G568" i="39"/>
  <c r="K568" i="39"/>
  <c r="G569" i="39"/>
  <c r="K569" i="39"/>
  <c r="G570" i="39"/>
  <c r="K570" i="39"/>
  <c r="G571" i="39"/>
  <c r="K571" i="39"/>
  <c r="G572" i="39"/>
  <c r="K572" i="39"/>
  <c r="G573" i="39"/>
  <c r="K573" i="39"/>
  <c r="G574" i="39"/>
  <c r="K574" i="39"/>
  <c r="G575" i="39"/>
  <c r="K575" i="39"/>
  <c r="G576" i="39"/>
  <c r="K576" i="39"/>
  <c r="G577" i="39"/>
  <c r="K577" i="39"/>
  <c r="G578" i="39"/>
  <c r="K578" i="39"/>
  <c r="G579" i="39"/>
  <c r="K579" i="39"/>
  <c r="G580" i="39"/>
  <c r="K580" i="39"/>
  <c r="G581" i="39"/>
  <c r="K581" i="39"/>
  <c r="G582" i="39"/>
  <c r="K582" i="39"/>
  <c r="G583" i="39"/>
  <c r="K583" i="39"/>
  <c r="G584" i="39"/>
  <c r="K584" i="39"/>
  <c r="G589" i="39"/>
  <c r="K589" i="39"/>
  <c r="G590" i="39"/>
  <c r="K590" i="39"/>
  <c r="G605" i="39"/>
  <c r="K605" i="39"/>
  <c r="G606" i="39"/>
  <c r="K606" i="39"/>
  <c r="G615" i="39"/>
  <c r="K615" i="39"/>
  <c r="G616" i="39"/>
  <c r="G618" i="39" s="1"/>
  <c r="K616" i="39"/>
  <c r="G621" i="39"/>
  <c r="K621" i="39"/>
  <c r="G622" i="39"/>
  <c r="K622" i="39"/>
  <c r="G623" i="39"/>
  <c r="K623" i="39"/>
  <c r="G624" i="39"/>
  <c r="K624" i="39"/>
  <c r="G626" i="39"/>
  <c r="G629" i="39"/>
  <c r="K629" i="39"/>
  <c r="G630" i="39"/>
  <c r="K630" i="39"/>
  <c r="G631" i="39"/>
  <c r="K631" i="39"/>
  <c r="G632" i="39"/>
  <c r="K632" i="39"/>
  <c r="G633" i="39"/>
  <c r="K633" i="39"/>
  <c r="G634" i="39"/>
  <c r="K634" i="39"/>
  <c r="G644" i="39"/>
  <c r="K644" i="39"/>
  <c r="G645" i="39"/>
  <c r="K645" i="39"/>
  <c r="G646" i="39"/>
  <c r="K646" i="39"/>
  <c r="G647" i="39"/>
  <c r="K647" i="39"/>
  <c r="G648" i="39"/>
  <c r="K648" i="39"/>
  <c r="G649" i="39"/>
  <c r="K649" i="39"/>
  <c r="G650" i="39"/>
  <c r="K650" i="39"/>
  <c r="G651" i="39"/>
  <c r="K651" i="39"/>
  <c r="G652" i="39"/>
  <c r="K652" i="39"/>
  <c r="G653" i="39"/>
  <c r="K653" i="39"/>
  <c r="G654" i="39"/>
  <c r="K654" i="39"/>
  <c r="G655" i="39"/>
  <c r="K655" i="39"/>
  <c r="G656" i="39"/>
  <c r="K656" i="39"/>
  <c r="G657" i="39"/>
  <c r="K657" i="39"/>
  <c r="G658" i="39"/>
  <c r="K658" i="39"/>
  <c r="G659" i="39"/>
  <c r="K659" i="39"/>
  <c r="G660" i="39"/>
  <c r="K660" i="39"/>
  <c r="G661" i="39"/>
  <c r="K661" i="39"/>
  <c r="G662" i="39"/>
  <c r="K662" i="39"/>
  <c r="G663" i="39"/>
  <c r="K663" i="39"/>
  <c r="G664" i="39"/>
  <c r="K664" i="39"/>
  <c r="G665" i="39"/>
  <c r="K665" i="39"/>
  <c r="G666" i="39"/>
  <c r="K666" i="39"/>
  <c r="G667" i="39"/>
  <c r="K667" i="39"/>
  <c r="G668" i="39"/>
  <c r="K668" i="39"/>
  <c r="G669" i="39"/>
  <c r="K669" i="39"/>
  <c r="G670" i="39"/>
  <c r="K670" i="39"/>
  <c r="G671" i="39"/>
  <c r="K671" i="39"/>
  <c r="G672" i="39"/>
  <c r="K672" i="39"/>
  <c r="G673" i="39"/>
  <c r="K673" i="39"/>
  <c r="G674" i="39"/>
  <c r="K674" i="39"/>
  <c r="G675" i="39"/>
  <c r="K675" i="39"/>
  <c r="G676" i="39"/>
  <c r="K676" i="39"/>
  <c r="G677" i="39"/>
  <c r="K677" i="39"/>
  <c r="G678" i="39"/>
  <c r="K678" i="39"/>
  <c r="G679" i="39"/>
  <c r="K679" i="39"/>
  <c r="G680" i="39"/>
  <c r="K680" i="39"/>
  <c r="G681" i="39"/>
  <c r="K681" i="39"/>
  <c r="G682" i="39"/>
  <c r="K682" i="39"/>
  <c r="G683" i="39"/>
  <c r="K683" i="39"/>
  <c r="G684" i="39"/>
  <c r="K684" i="39"/>
  <c r="G689" i="39"/>
  <c r="K689" i="39"/>
  <c r="G690" i="39"/>
  <c r="K690" i="39"/>
  <c r="G691" i="39"/>
  <c r="K691" i="39"/>
  <c r="G692" i="39"/>
  <c r="K692" i="39"/>
  <c r="G693" i="39"/>
  <c r="K693" i="39"/>
  <c r="G694" i="39"/>
  <c r="K694" i="39"/>
  <c r="G695" i="39"/>
  <c r="K695" i="39"/>
  <c r="G696" i="39"/>
  <c r="K696" i="39"/>
  <c r="G697" i="39"/>
  <c r="K697" i="39"/>
  <c r="G698" i="39"/>
  <c r="K698" i="39"/>
  <c r="G699" i="39"/>
  <c r="K699" i="39"/>
  <c r="G700" i="39"/>
  <c r="K700" i="39"/>
  <c r="G701" i="39"/>
  <c r="K701" i="39"/>
  <c r="G702" i="39"/>
  <c r="K702" i="39"/>
  <c r="G703" i="39"/>
  <c r="K703" i="39"/>
  <c r="G704" i="39"/>
  <c r="K704" i="39"/>
  <c r="G705" i="39"/>
  <c r="K705" i="39"/>
  <c r="G706" i="39"/>
  <c r="K706" i="39"/>
  <c r="G707" i="39"/>
  <c r="K707" i="39"/>
  <c r="G708" i="39"/>
  <c r="K708" i="39"/>
  <c r="G709" i="39"/>
  <c r="K709" i="39"/>
  <c r="G710" i="39"/>
  <c r="K710" i="39"/>
  <c r="G711" i="39"/>
  <c r="K711" i="39"/>
  <c r="G712" i="39"/>
  <c r="K712" i="39"/>
  <c r="G713" i="39"/>
  <c r="K713" i="39"/>
  <c r="G714" i="39"/>
  <c r="K714" i="39"/>
  <c r="G715" i="39"/>
  <c r="K715" i="39"/>
  <c r="G724" i="39"/>
  <c r="K724" i="39"/>
  <c r="G725" i="39"/>
  <c r="K725" i="39"/>
  <c r="G726" i="39"/>
  <c r="K726" i="39"/>
  <c r="G727" i="39"/>
  <c r="K727" i="39"/>
  <c r="G728" i="39"/>
  <c r="K728" i="39"/>
  <c r="G729" i="39"/>
  <c r="K729" i="39"/>
  <c r="G730" i="39"/>
  <c r="K730" i="39"/>
  <c r="G731" i="39"/>
  <c r="K731" i="39"/>
  <c r="G732" i="39"/>
  <c r="K732" i="39"/>
  <c r="G733" i="39"/>
  <c r="K733" i="39"/>
  <c r="G734" i="39"/>
  <c r="K734" i="39"/>
  <c r="G735" i="39"/>
  <c r="K735" i="39"/>
  <c r="G736" i="39"/>
  <c r="K736" i="39"/>
  <c r="G737" i="39"/>
  <c r="K737" i="39"/>
  <c r="G738" i="39"/>
  <c r="K738" i="39"/>
  <c r="G742" i="39"/>
  <c r="K742" i="39"/>
  <c r="G743" i="39"/>
  <c r="K743" i="39"/>
  <c r="G744" i="39"/>
  <c r="K744" i="39"/>
  <c r="G745" i="39"/>
  <c r="K745" i="39"/>
  <c r="G746" i="39"/>
  <c r="K746" i="39"/>
  <c r="G747" i="39"/>
  <c r="K747" i="39"/>
  <c r="G748" i="39"/>
  <c r="K748" i="39"/>
  <c r="G749" i="39"/>
  <c r="K749" i="39"/>
  <c r="G750" i="39"/>
  <c r="K750" i="39"/>
  <c r="G751" i="39"/>
  <c r="K751" i="39"/>
  <c r="G752" i="39"/>
  <c r="K752" i="39"/>
  <c r="G753" i="39"/>
  <c r="K753" i="39"/>
  <c r="G757" i="39"/>
  <c r="K757" i="39"/>
  <c r="G758" i="39"/>
  <c r="K758" i="39"/>
  <c r="G759" i="39"/>
  <c r="K759" i="39"/>
  <c r="G760" i="39"/>
  <c r="K760" i="39"/>
  <c r="G761" i="39"/>
  <c r="K761" i="39"/>
  <c r="G762" i="39"/>
  <c r="K762" i="39"/>
  <c r="G763" i="39"/>
  <c r="K763" i="39"/>
  <c r="G764" i="39"/>
  <c r="K764" i="39"/>
  <c r="G765" i="39"/>
  <c r="K765" i="39"/>
  <c r="G766" i="39"/>
  <c r="K766" i="39"/>
  <c r="G767" i="39"/>
  <c r="K767" i="39"/>
  <c r="G768" i="39"/>
  <c r="K768" i="39"/>
  <c r="G781" i="39"/>
  <c r="K781" i="39"/>
  <c r="G782" i="39"/>
  <c r="K782" i="39"/>
  <c r="G783" i="39"/>
  <c r="K783" i="39"/>
  <c r="G784" i="39"/>
  <c r="K784" i="39"/>
  <c r="G785" i="39"/>
  <c r="K785" i="39"/>
  <c r="G786" i="39"/>
  <c r="K786" i="39"/>
  <c r="G787" i="39"/>
  <c r="K787" i="39"/>
  <c r="G788" i="39"/>
  <c r="K788" i="39"/>
  <c r="G793" i="39"/>
  <c r="K793" i="39"/>
  <c r="G794" i="39"/>
  <c r="K794" i="39"/>
  <c r="G795" i="39"/>
  <c r="K795" i="39"/>
  <c r="G796" i="39"/>
  <c r="K796" i="39"/>
  <c r="G797" i="39"/>
  <c r="K797" i="39"/>
  <c r="G798" i="39"/>
  <c r="K798" i="39"/>
  <c r="G799" i="39"/>
  <c r="K799" i="39"/>
  <c r="G800" i="39"/>
  <c r="K800" i="39"/>
  <c r="G801" i="39"/>
  <c r="K801" i="39"/>
  <c r="G807" i="39"/>
  <c r="K807" i="39"/>
  <c r="G808" i="39"/>
  <c r="G810" i="39" s="1"/>
  <c r="K808" i="39"/>
  <c r="G813" i="39"/>
  <c r="K813" i="39"/>
  <c r="G814" i="39"/>
  <c r="K814" i="39"/>
  <c r="G815" i="39"/>
  <c r="K815" i="39"/>
  <c r="G820" i="39"/>
  <c r="K820" i="39"/>
  <c r="G821" i="39"/>
  <c r="K821" i="39"/>
  <c r="G822" i="39"/>
  <c r="K822" i="39"/>
  <c r="G823" i="39"/>
  <c r="K823" i="39"/>
  <c r="G824" i="39"/>
  <c r="K824" i="39"/>
  <c r="G825" i="39"/>
  <c r="K825" i="39"/>
  <c r="G826" i="39"/>
  <c r="K826" i="39"/>
  <c r="G827" i="39"/>
  <c r="K827" i="39"/>
  <c r="G828" i="39"/>
  <c r="K828" i="39"/>
  <c r="G829" i="39"/>
  <c r="K829" i="39"/>
  <c r="G830" i="39"/>
  <c r="K830" i="39"/>
  <c r="G831" i="39"/>
  <c r="K831" i="39"/>
  <c r="G832" i="39"/>
  <c r="K832" i="39"/>
  <c r="G833" i="39"/>
  <c r="K833" i="39"/>
  <c r="G834" i="39"/>
  <c r="K834" i="39"/>
  <c r="G835" i="39"/>
  <c r="K835" i="39"/>
  <c r="G836" i="39"/>
  <c r="K836" i="39"/>
  <c r="G837" i="39"/>
  <c r="K837" i="39"/>
  <c r="G838" i="39"/>
  <c r="K838" i="39"/>
  <c r="G839" i="39"/>
  <c r="K839" i="39"/>
  <c r="G840" i="39"/>
  <c r="K840" i="39"/>
  <c r="G841" i="39"/>
  <c r="K841" i="39"/>
  <c r="G846" i="39"/>
  <c r="K846" i="39"/>
  <c r="G847" i="39"/>
  <c r="K847" i="39"/>
  <c r="G853" i="39"/>
  <c r="G855" i="39" s="1"/>
  <c r="K853" i="39"/>
  <c r="G863" i="39"/>
  <c r="K863" i="39"/>
  <c r="G864" i="39"/>
  <c r="K864" i="39"/>
  <c r="G865" i="39"/>
  <c r="K865" i="39"/>
  <c r="G866" i="39"/>
  <c r="K866" i="39"/>
  <c r="G867" i="39"/>
  <c r="K867" i="39"/>
  <c r="G868" i="39"/>
  <c r="K868" i="39"/>
  <c r="G869" i="39"/>
  <c r="K869" i="39"/>
  <c r="G870" i="39"/>
  <c r="K870" i="39"/>
  <c r="G871" i="39"/>
  <c r="K871" i="39"/>
  <c r="G872" i="39"/>
  <c r="K872" i="39"/>
  <c r="G873" i="39"/>
  <c r="K873" i="39"/>
  <c r="G874" i="39"/>
  <c r="K874" i="39"/>
  <c r="G875" i="39"/>
  <c r="K875" i="39"/>
  <c r="G876" i="39"/>
  <c r="K876" i="39"/>
  <c r="G877" i="39"/>
  <c r="K877" i="39"/>
  <c r="G882" i="39"/>
  <c r="K882" i="39"/>
  <c r="G883" i="39"/>
  <c r="K883" i="39"/>
  <c r="G884" i="39"/>
  <c r="K884" i="39"/>
  <c r="G885" i="39"/>
  <c r="K885" i="39"/>
  <c r="G886" i="39"/>
  <c r="K886" i="39"/>
  <c r="G887" i="39"/>
  <c r="K887" i="39"/>
  <c r="G888" i="39"/>
  <c r="K888" i="39"/>
  <c r="G889" i="39"/>
  <c r="K889" i="39"/>
  <c r="G890" i="39"/>
  <c r="K890" i="39"/>
  <c r="G891" i="39"/>
  <c r="K891" i="39"/>
  <c r="G892" i="39"/>
  <c r="K892" i="39"/>
  <c r="G893" i="39"/>
  <c r="K893" i="39"/>
  <c r="G894" i="39"/>
  <c r="K894" i="39"/>
  <c r="G895" i="39"/>
  <c r="K895" i="39"/>
  <c r="G896" i="39"/>
  <c r="K896" i="39"/>
  <c r="G897" i="39"/>
  <c r="K897" i="39"/>
  <c r="G898" i="39"/>
  <c r="K898" i="39"/>
  <c r="G899" i="39"/>
  <c r="K899" i="39"/>
  <c r="G900" i="39"/>
  <c r="K900" i="39"/>
  <c r="G901" i="39"/>
  <c r="K901" i="39"/>
  <c r="G902" i="39"/>
  <c r="K902" i="39"/>
  <c r="G903" i="39"/>
  <c r="K903" i="39"/>
  <c r="G904" i="39"/>
  <c r="K904" i="39"/>
  <c r="G905" i="39"/>
  <c r="K905" i="39"/>
  <c r="G906" i="39"/>
  <c r="K906" i="39"/>
  <c r="G907" i="39"/>
  <c r="K907" i="39"/>
  <c r="G908" i="39"/>
  <c r="K908" i="39"/>
  <c r="G909" i="39"/>
  <c r="K909" i="39"/>
  <c r="G910" i="39"/>
  <c r="K910" i="39"/>
  <c r="G911" i="39"/>
  <c r="K911" i="39"/>
  <c r="G912" i="39"/>
  <c r="K912" i="39"/>
  <c r="G913" i="39"/>
  <c r="K913" i="39"/>
  <c r="G914" i="39"/>
  <c r="K914" i="39"/>
  <c r="G915" i="39"/>
  <c r="K915" i="39"/>
  <c r="G916" i="39"/>
  <c r="K916" i="39"/>
  <c r="G917" i="39"/>
  <c r="K917" i="39"/>
  <c r="G918" i="39"/>
  <c r="K918" i="39"/>
  <c r="G919" i="39"/>
  <c r="K919" i="39"/>
  <c r="G920" i="39"/>
  <c r="K920" i="39"/>
  <c r="G921" i="39"/>
  <c r="K921" i="39"/>
  <c r="G922" i="39"/>
  <c r="K922" i="39"/>
  <c r="G923" i="39"/>
  <c r="K923" i="39"/>
  <c r="G924" i="39"/>
  <c r="K924" i="39"/>
  <c r="G925" i="39"/>
  <c r="K925" i="39"/>
  <c r="G926" i="39"/>
  <c r="K926" i="39"/>
  <c r="G927" i="39"/>
  <c r="K927" i="39"/>
  <c r="G928" i="39"/>
  <c r="K928" i="39"/>
  <c r="G929" i="39"/>
  <c r="K929" i="39"/>
  <c r="G930" i="39"/>
  <c r="K930" i="39"/>
  <c r="G931" i="39"/>
  <c r="K931" i="39"/>
  <c r="G932" i="39"/>
  <c r="K932" i="39"/>
  <c r="G933" i="39"/>
  <c r="K933" i="39"/>
  <c r="G934" i="39"/>
  <c r="K934" i="39"/>
  <c r="G935" i="39"/>
  <c r="K935" i="39"/>
  <c r="G936" i="39"/>
  <c r="K936" i="39"/>
  <c r="G937" i="39"/>
  <c r="K937" i="39"/>
  <c r="G938" i="39"/>
  <c r="K938" i="39"/>
  <c r="G939" i="39"/>
  <c r="K939" i="39"/>
  <c r="G940" i="39"/>
  <c r="K940" i="39"/>
  <c r="G941" i="39"/>
  <c r="K941" i="39"/>
  <c r="G942" i="39"/>
  <c r="K942" i="39"/>
  <c r="G943" i="39"/>
  <c r="K943" i="39"/>
  <c r="G944" i="39"/>
  <c r="K944" i="39"/>
  <c r="G945" i="39"/>
  <c r="K945" i="39"/>
  <c r="G950" i="39"/>
  <c r="K950" i="39"/>
  <c r="G951" i="39"/>
  <c r="K951" i="39"/>
  <c r="G952" i="39"/>
  <c r="K952" i="39"/>
  <c r="G957" i="39"/>
  <c r="K957" i="39"/>
  <c r="G958" i="39"/>
  <c r="K958" i="39"/>
  <c r="G959" i="39"/>
  <c r="K959" i="39"/>
  <c r="G960" i="39"/>
  <c r="K960" i="39"/>
  <c r="G965" i="39"/>
  <c r="K965" i="39"/>
  <c r="G966" i="39"/>
  <c r="K966" i="39"/>
  <c r="G967" i="39"/>
  <c r="K967" i="39"/>
  <c r="G968" i="39"/>
  <c r="K968" i="39"/>
  <c r="G969" i="39"/>
  <c r="K969" i="39"/>
  <c r="G970" i="39"/>
  <c r="K970" i="39"/>
  <c r="G971" i="39"/>
  <c r="K971" i="39"/>
  <c r="G972" i="39"/>
  <c r="K972" i="39"/>
  <c r="G973" i="39"/>
  <c r="K973" i="39"/>
  <c r="G974" i="39"/>
  <c r="K974" i="39"/>
  <c r="G975" i="39"/>
  <c r="K975" i="39"/>
  <c r="G976" i="39"/>
  <c r="K976" i="39"/>
  <c r="G977" i="39"/>
  <c r="K977" i="39"/>
  <c r="G978" i="39"/>
  <c r="K978" i="39"/>
  <c r="G979" i="39"/>
  <c r="K979" i="39"/>
  <c r="G980" i="39"/>
  <c r="K980" i="39"/>
  <c r="G981" i="39"/>
  <c r="K981" i="39"/>
  <c r="G982" i="39"/>
  <c r="K982" i="39"/>
  <c r="G983" i="39"/>
  <c r="K983" i="39"/>
  <c r="G988" i="39"/>
  <c r="K988" i="39"/>
  <c r="G989" i="39"/>
  <c r="K989" i="39"/>
  <c r="G990" i="39"/>
  <c r="K990" i="39"/>
  <c r="G991" i="39"/>
  <c r="K991" i="39"/>
  <c r="G992" i="39"/>
  <c r="K992" i="39"/>
  <c r="G997" i="39"/>
  <c r="K997" i="39"/>
  <c r="G998" i="39"/>
  <c r="K998" i="39"/>
  <c r="G1005" i="39"/>
  <c r="K1005" i="39"/>
  <c r="G1006" i="39"/>
  <c r="K1006" i="39"/>
  <c r="G1007" i="39"/>
  <c r="K1007" i="39"/>
  <c r="G1008" i="39"/>
  <c r="K1008" i="39"/>
  <c r="G1009" i="39"/>
  <c r="K1009" i="39"/>
  <c r="G1010" i="39"/>
  <c r="K1010" i="39"/>
  <c r="G1015" i="39"/>
  <c r="G1017" i="39" s="1"/>
  <c r="K1015" i="39"/>
  <c r="G1020" i="39"/>
  <c r="K1020" i="39"/>
  <c r="G1021" i="39"/>
  <c r="K1021" i="39"/>
  <c r="G1022" i="39"/>
  <c r="K1022" i="39"/>
  <c r="G1023" i="39"/>
  <c r="K1023" i="39"/>
  <c r="G1028" i="39"/>
  <c r="K1028" i="39"/>
  <c r="G1029" i="39"/>
  <c r="K1029" i="39"/>
  <c r="G1030" i="39"/>
  <c r="K1030" i="39"/>
  <c r="G1035" i="39"/>
  <c r="K1035" i="39"/>
  <c r="G1036" i="39"/>
  <c r="K1036" i="39"/>
  <c r="G1037" i="39"/>
  <c r="K1037" i="39"/>
  <c r="G1038" i="39"/>
  <c r="K1038" i="39"/>
  <c r="G1043" i="39"/>
  <c r="K1043" i="39"/>
  <c r="G1044" i="39"/>
  <c r="K1044" i="39"/>
  <c r="G1053" i="39"/>
  <c r="K1053" i="39"/>
  <c r="G1054" i="39"/>
  <c r="K1054" i="39"/>
  <c r="G1059" i="39"/>
  <c r="G1061" i="39" s="1"/>
  <c r="K1059" i="39"/>
  <c r="G1064" i="39"/>
  <c r="G1066" i="39" s="1"/>
  <c r="K1064" i="39"/>
  <c r="G1068" i="39"/>
  <c r="K1068" i="39"/>
  <c r="G1069" i="39"/>
  <c r="K1069" i="39"/>
  <c r="G1070" i="39"/>
  <c r="K1070" i="39"/>
  <c r="G1079" i="39"/>
  <c r="K1079" i="39"/>
  <c r="G1080" i="39"/>
  <c r="K1080" i="39"/>
  <c r="G1081" i="39"/>
  <c r="K1081" i="39"/>
  <c r="G1082" i="39"/>
  <c r="K1082" i="39"/>
  <c r="G1083" i="39"/>
  <c r="K1083" i="39"/>
  <c r="G1084" i="39"/>
  <c r="K1084" i="39"/>
  <c r="G1085" i="39"/>
  <c r="K1085" i="39"/>
  <c r="G1086" i="39"/>
  <c r="K1086" i="39"/>
  <c r="G1087" i="39"/>
  <c r="K1087" i="39"/>
  <c r="G1088" i="39"/>
  <c r="K1088" i="39"/>
  <c r="G1089" i="39"/>
  <c r="K1089" i="39"/>
  <c r="G1090" i="39"/>
  <c r="K1090" i="39"/>
  <c r="G1091" i="39"/>
  <c r="K1091" i="39"/>
  <c r="G1092" i="39"/>
  <c r="K1092" i="39"/>
  <c r="G1093" i="39"/>
  <c r="K1093" i="39"/>
  <c r="G1094" i="39"/>
  <c r="K1094" i="39"/>
  <c r="G1095" i="39"/>
  <c r="K1095" i="39"/>
  <c r="G1096" i="39"/>
  <c r="K1096" i="39"/>
  <c r="G1097" i="39"/>
  <c r="K1097" i="39"/>
  <c r="G1098" i="39"/>
  <c r="K1098" i="39"/>
  <c r="G1099" i="39"/>
  <c r="K1099" i="39"/>
  <c r="G1100" i="39"/>
  <c r="K1100" i="39"/>
  <c r="G1105" i="39"/>
  <c r="K1105" i="39"/>
  <c r="G1106" i="39"/>
  <c r="K1106" i="39"/>
  <c r="G1107" i="39"/>
  <c r="K1107" i="39"/>
  <c r="G1108" i="39"/>
  <c r="K1108" i="39"/>
  <c r="G1109" i="39"/>
  <c r="K1109" i="39"/>
  <c r="G1110" i="39"/>
  <c r="K1110" i="39"/>
  <c r="G1115" i="39"/>
  <c r="K1115" i="39"/>
  <c r="G1116" i="39"/>
  <c r="K1116" i="39"/>
  <c r="G1117" i="39"/>
  <c r="K1117" i="39"/>
  <c r="G1118" i="39"/>
  <c r="K1118" i="39"/>
  <c r="G1119" i="39"/>
  <c r="K1119" i="39"/>
  <c r="G1120" i="39"/>
  <c r="K1120" i="39"/>
  <c r="G1121" i="39"/>
  <c r="K1121" i="39"/>
  <c r="G1122" i="39"/>
  <c r="K1122" i="39"/>
  <c r="G1123" i="39"/>
  <c r="K1123" i="39"/>
  <c r="G1124" i="39"/>
  <c r="K1124" i="39"/>
  <c r="G1125" i="39"/>
  <c r="K1125" i="39"/>
  <c r="G1126" i="39"/>
  <c r="K1126" i="39"/>
  <c r="G1131" i="39"/>
  <c r="K1131" i="39"/>
  <c r="G1132" i="39"/>
  <c r="K1132" i="39"/>
  <c r="G1133" i="39"/>
  <c r="K1133" i="39"/>
  <c r="G1134" i="39"/>
  <c r="K1134" i="39"/>
  <c r="G1135" i="39"/>
  <c r="K1135" i="39"/>
  <c r="G1136" i="39"/>
  <c r="K1136" i="39"/>
  <c r="G1137" i="39"/>
  <c r="K1137" i="39"/>
  <c r="G1142" i="39"/>
  <c r="K1142" i="39"/>
  <c r="G1143" i="39"/>
  <c r="K1143" i="39"/>
  <c r="G1144" i="39"/>
  <c r="K1144" i="39"/>
  <c r="G1145" i="39"/>
  <c r="K1145" i="39"/>
  <c r="G1156" i="39"/>
  <c r="K1156" i="39"/>
  <c r="G1157" i="39"/>
  <c r="K1157" i="39"/>
  <c r="G1158" i="39"/>
  <c r="K1158" i="39"/>
  <c r="G1159" i="39"/>
  <c r="K1159" i="39"/>
  <c r="G1160" i="39"/>
  <c r="K1160" i="39"/>
  <c r="G1161" i="39"/>
  <c r="K1161" i="39"/>
  <c r="G1162" i="39"/>
  <c r="K1162" i="39"/>
  <c r="G1163" i="39"/>
  <c r="K1163" i="39"/>
  <c r="G1164" i="39"/>
  <c r="K1164" i="39"/>
  <c r="G1165" i="39"/>
  <c r="K1165" i="39"/>
  <c r="G1166" i="39"/>
  <c r="K1166" i="39"/>
  <c r="G1167" i="39"/>
  <c r="K1167" i="39"/>
  <c r="G1172" i="39"/>
  <c r="K1172" i="39"/>
  <c r="G1173" i="39"/>
  <c r="K1173" i="39"/>
  <c r="G1174" i="39"/>
  <c r="K1174" i="39"/>
  <c r="G1175" i="39"/>
  <c r="K1175" i="39"/>
  <c r="G1176" i="39"/>
  <c r="K1176" i="39"/>
  <c r="G1177" i="39"/>
  <c r="K1177" i="39"/>
  <c r="G1178" i="39"/>
  <c r="K1178" i="39"/>
  <c r="G1179" i="39"/>
  <c r="K1179" i="39"/>
  <c r="G1180" i="39"/>
  <c r="K1180" i="39"/>
  <c r="G1181" i="39"/>
  <c r="K1181" i="39"/>
  <c r="G1182" i="39"/>
  <c r="K1182" i="39"/>
  <c r="G1186" i="39"/>
  <c r="K1186" i="39"/>
  <c r="G1187" i="39"/>
  <c r="K1187" i="39"/>
  <c r="G1188" i="39"/>
  <c r="K1188" i="39"/>
  <c r="G1189" i="39"/>
  <c r="K1189" i="39"/>
  <c r="G1190" i="39"/>
  <c r="K1190" i="39"/>
  <c r="G1191" i="39"/>
  <c r="K1191" i="39"/>
  <c r="G1192" i="39"/>
  <c r="K1192" i="39"/>
  <c r="G1193" i="39"/>
  <c r="K1193" i="39"/>
  <c r="G1194" i="39"/>
  <c r="K1194" i="39"/>
  <c r="G1195" i="39"/>
  <c r="K1195" i="39"/>
  <c r="G1196" i="39"/>
  <c r="K1196" i="39"/>
  <c r="G1197" i="39"/>
  <c r="K1197" i="39"/>
  <c r="G1198" i="39"/>
  <c r="K1198" i="39"/>
  <c r="G1199" i="39"/>
  <c r="K1199" i="39"/>
  <c r="G1200" i="39"/>
  <c r="K1200" i="39"/>
  <c r="G1201" i="39"/>
  <c r="K1201" i="39"/>
  <c r="G1202" i="39"/>
  <c r="K1202" i="39"/>
  <c r="G1203" i="39"/>
  <c r="K1203" i="39"/>
  <c r="G1204" i="39"/>
  <c r="K1204" i="39"/>
  <c r="G1205" i="39"/>
  <c r="K1205" i="39"/>
  <c r="G1206" i="39"/>
  <c r="K1206" i="39"/>
  <c r="G1207" i="39"/>
  <c r="K1207" i="39"/>
  <c r="G1208" i="39"/>
  <c r="K1208" i="39"/>
  <c r="G1209" i="39"/>
  <c r="K1209" i="39"/>
  <c r="G1210" i="39"/>
  <c r="K1210" i="39"/>
  <c r="G1211" i="39"/>
  <c r="K1211" i="39"/>
  <c r="G1212" i="39"/>
  <c r="K1212" i="39"/>
  <c r="G1213" i="39"/>
  <c r="K1213" i="39"/>
  <c r="G1214" i="39"/>
  <c r="K1214" i="39"/>
  <c r="G1215" i="39"/>
  <c r="K1215" i="39"/>
  <c r="G1216" i="39"/>
  <c r="K1216" i="39"/>
  <c r="G1217" i="39"/>
  <c r="K1217" i="39"/>
  <c r="G1218" i="39"/>
  <c r="K1218" i="39"/>
  <c r="G1219" i="39"/>
  <c r="K1219" i="39"/>
  <c r="G1220" i="39"/>
  <c r="K1220" i="39"/>
  <c r="G1221" i="39"/>
  <c r="K1221" i="39"/>
  <c r="G1222" i="39"/>
  <c r="K1222" i="39"/>
  <c r="G1223" i="39"/>
  <c r="K1223" i="39"/>
  <c r="G1224" i="39"/>
  <c r="K1224" i="39"/>
  <c r="G1225" i="39"/>
  <c r="K1225" i="39"/>
  <c r="G1226" i="39"/>
  <c r="K1226" i="39"/>
  <c r="G1227" i="39"/>
  <c r="K1227" i="39"/>
  <c r="G1228" i="39"/>
  <c r="K1228" i="39"/>
  <c r="G1229" i="39"/>
  <c r="K1229" i="39"/>
  <c r="G1230" i="39"/>
  <c r="K1230" i="39"/>
  <c r="G1231" i="39"/>
  <c r="K1231" i="39"/>
  <c r="G1232" i="39"/>
  <c r="K1232" i="39"/>
  <c r="G1233" i="39"/>
  <c r="K1233" i="39"/>
  <c r="G1234" i="39"/>
  <c r="K1234" i="39"/>
  <c r="G1235" i="39"/>
  <c r="K1235" i="39"/>
  <c r="G1236" i="39"/>
  <c r="K1236" i="39"/>
  <c r="G1237" i="39"/>
  <c r="K1237" i="39"/>
  <c r="G1238" i="39"/>
  <c r="K1238" i="39"/>
  <c r="G1239" i="39"/>
  <c r="K1239" i="39"/>
  <c r="G1240" i="39"/>
  <c r="K1240" i="39"/>
  <c r="G1241" i="39"/>
  <c r="K1241" i="39"/>
  <c r="G1242" i="39"/>
  <c r="K1242" i="39"/>
  <c r="G1243" i="39"/>
  <c r="K1243" i="39"/>
  <c r="G1244" i="39"/>
  <c r="K1244" i="39"/>
  <c r="G1245" i="39"/>
  <c r="K1245" i="39"/>
  <c r="G1246" i="39"/>
  <c r="K1246" i="39"/>
  <c r="G1247" i="39"/>
  <c r="K1247" i="39"/>
  <c r="G1248" i="39"/>
  <c r="K1248" i="39"/>
  <c r="G1249" i="39"/>
  <c r="K1249" i="39"/>
  <c r="G1250" i="39"/>
  <c r="K1250" i="39"/>
  <c r="G1251" i="39"/>
  <c r="K1251" i="39"/>
  <c r="G1252" i="39"/>
  <c r="K1252" i="39"/>
  <c r="G1253" i="39"/>
  <c r="K1253" i="39"/>
  <c r="G1254" i="39"/>
  <c r="K1254" i="39"/>
  <c r="G1255" i="39"/>
  <c r="K1255" i="39"/>
  <c r="G1256" i="39"/>
  <c r="K1256" i="39"/>
  <c r="G1263" i="39"/>
  <c r="K1263" i="39"/>
  <c r="G1264" i="39"/>
  <c r="K1264" i="39"/>
  <c r="G1265" i="39"/>
  <c r="K1265" i="39"/>
  <c r="G1266" i="39"/>
  <c r="K1266" i="39"/>
  <c r="G1267" i="39"/>
  <c r="K1267" i="39"/>
  <c r="G1268" i="39"/>
  <c r="K1268" i="39"/>
  <c r="G1269" i="39"/>
  <c r="K1269" i="39"/>
  <c r="G1270" i="39"/>
  <c r="K1270" i="39"/>
  <c r="G1271" i="39"/>
  <c r="K1271" i="39"/>
  <c r="G1272" i="39"/>
  <c r="K1272" i="39"/>
  <c r="G1273" i="39"/>
  <c r="K1273" i="39"/>
  <c r="G1274" i="39"/>
  <c r="K1274" i="39"/>
  <c r="G1275" i="39"/>
  <c r="K1275" i="39"/>
  <c r="G1283" i="39"/>
  <c r="K1283" i="39"/>
  <c r="G1284" i="39"/>
  <c r="K1284" i="39"/>
  <c r="G1285" i="39"/>
  <c r="K1285" i="39"/>
  <c r="G1286" i="39"/>
  <c r="K1286" i="39"/>
  <c r="G1287" i="39"/>
  <c r="K1287" i="39"/>
  <c r="G1288" i="39"/>
  <c r="K1288" i="39"/>
  <c r="G1289" i="39"/>
  <c r="K1289" i="39"/>
  <c r="G1290" i="39"/>
  <c r="K1290" i="39"/>
  <c r="G1291" i="39"/>
  <c r="K1291" i="39"/>
  <c r="G1292" i="39"/>
  <c r="K1292" i="39"/>
  <c r="G1293" i="39"/>
  <c r="K1293" i="39"/>
  <c r="G1298" i="39"/>
  <c r="K1298" i="39"/>
  <c r="G1299" i="39"/>
  <c r="K1299" i="39"/>
  <c r="G1304" i="39"/>
  <c r="K1304" i="39"/>
  <c r="G1305" i="39"/>
  <c r="K1305" i="39"/>
  <c r="G1306" i="39"/>
  <c r="K1306" i="39"/>
  <c r="G1311" i="39"/>
  <c r="K1311" i="39"/>
  <c r="G1312" i="39"/>
  <c r="K1312" i="39"/>
  <c r="G1313" i="39"/>
  <c r="K1313" i="39"/>
  <c r="G1314" i="39"/>
  <c r="K1314" i="39"/>
  <c r="G1315" i="39"/>
  <c r="K1315" i="39"/>
  <c r="G1316" i="39"/>
  <c r="K1316" i="39"/>
  <c r="G1321" i="39"/>
  <c r="K1321" i="39"/>
  <c r="G1322" i="39"/>
  <c r="K1322" i="39"/>
  <c r="G1327" i="39"/>
  <c r="K1327" i="39"/>
  <c r="G1328" i="39"/>
  <c r="K1328" i="39"/>
  <c r="G1330" i="39"/>
  <c r="G1337" i="39"/>
  <c r="K1337" i="39"/>
  <c r="G1338" i="39"/>
  <c r="K1338" i="39"/>
  <c r="G1339" i="39"/>
  <c r="K1339" i="39"/>
  <c r="G1340" i="39"/>
  <c r="K1340" i="39"/>
  <c r="G1341" i="39"/>
  <c r="K1341" i="39"/>
  <c r="G1342" i="39"/>
  <c r="K1342" i="39"/>
  <c r="G1343" i="39"/>
  <c r="K1343" i="39"/>
  <c r="G1344" i="39"/>
  <c r="K1344" i="39"/>
  <c r="G1345" i="39"/>
  <c r="K1345" i="39"/>
  <c r="G1346" i="39"/>
  <c r="K1346" i="39"/>
  <c r="G1347" i="39"/>
  <c r="K1347" i="39"/>
  <c r="G1348" i="39"/>
  <c r="K1348" i="39"/>
  <c r="G1353" i="39"/>
  <c r="K1353" i="39"/>
  <c r="G1354" i="39"/>
  <c r="K1354" i="39"/>
  <c r="G1355" i="39"/>
  <c r="K1355" i="39"/>
  <c r="G1356" i="39"/>
  <c r="K1356" i="39"/>
  <c r="G1357" i="39"/>
  <c r="K1357" i="39"/>
  <c r="G1358" i="39"/>
  <c r="K1358" i="39"/>
  <c r="G1359" i="39"/>
  <c r="K1359" i="39"/>
  <c r="G1360" i="39"/>
  <c r="K1360" i="39"/>
  <c r="G1361" i="39"/>
  <c r="K1361" i="39"/>
  <c r="G1362" i="39"/>
  <c r="K1362" i="39"/>
  <c r="G1363" i="39"/>
  <c r="K1363" i="39"/>
  <c r="G1364" i="39"/>
  <c r="K1364" i="39"/>
  <c r="G1365" i="39"/>
  <c r="K1365" i="39"/>
  <c r="G1366" i="39"/>
  <c r="K1366" i="39"/>
  <c r="G1367" i="39"/>
  <c r="K1367" i="39"/>
  <c r="G1368" i="39"/>
  <c r="K1368" i="39"/>
  <c r="G1369" i="39"/>
  <c r="K1369" i="39"/>
  <c r="G1370" i="39"/>
  <c r="K1370" i="39"/>
  <c r="G1371" i="39"/>
  <c r="K1371" i="39"/>
  <c r="G1372" i="39"/>
  <c r="K1372" i="39"/>
  <c r="G1373" i="39"/>
  <c r="K1373" i="39"/>
  <c r="G1374" i="39"/>
  <c r="K1374" i="39"/>
  <c r="G1375" i="39"/>
  <c r="K1375" i="39"/>
  <c r="G1376" i="39"/>
  <c r="K1376" i="39"/>
  <c r="G1377" i="39"/>
  <c r="K1377" i="39"/>
  <c r="G1378" i="39"/>
  <c r="K1378" i="39"/>
  <c r="G1379" i="39"/>
  <c r="K1379" i="39"/>
  <c r="G1380" i="39"/>
  <c r="K1380" i="39"/>
  <c r="G1381" i="39"/>
  <c r="K1381" i="39"/>
  <c r="G1382" i="39"/>
  <c r="K1382" i="39"/>
  <c r="G1383" i="39"/>
  <c r="K1383" i="39"/>
  <c r="G1384" i="39"/>
  <c r="K1384" i="39"/>
  <c r="G1389" i="39"/>
  <c r="K1389" i="39"/>
  <c r="G1390" i="39"/>
  <c r="K1390" i="39"/>
  <c r="G1391" i="39"/>
  <c r="K1391" i="39"/>
  <c r="G1392" i="39"/>
  <c r="K1392" i="39"/>
  <c r="G1393" i="39"/>
  <c r="K1393" i="39"/>
  <c r="G1394" i="39"/>
  <c r="K1394" i="39"/>
  <c r="G1395" i="39"/>
  <c r="K1395" i="39"/>
  <c r="G1396" i="39"/>
  <c r="K1396" i="39"/>
  <c r="G1397" i="39"/>
  <c r="K1397" i="39"/>
  <c r="G1406" i="39"/>
  <c r="G1408" i="39" s="1"/>
  <c r="K1406" i="39"/>
  <c r="G1411" i="39"/>
  <c r="G1412" i="39" s="1"/>
  <c r="K1411" i="39"/>
  <c r="G1415" i="39"/>
  <c r="G1417" i="39" s="1"/>
  <c r="K1415" i="39"/>
  <c r="G1422" i="39"/>
  <c r="K1422" i="39"/>
  <c r="G1423" i="39"/>
  <c r="K1423" i="39"/>
  <c r="G1424" i="39"/>
  <c r="K1424" i="39"/>
  <c r="G1425" i="39"/>
  <c r="K1425" i="39"/>
  <c r="G1426" i="39"/>
  <c r="K1426" i="39"/>
  <c r="G1427" i="39"/>
  <c r="K1427" i="39"/>
  <c r="G1432" i="39"/>
  <c r="K1432" i="39"/>
  <c r="G1433" i="39"/>
  <c r="K1433" i="39"/>
  <c r="G1434" i="39"/>
  <c r="K1434" i="39"/>
  <c r="G1435" i="39"/>
  <c r="K1435" i="39"/>
  <c r="G1436" i="39"/>
  <c r="K1436" i="39"/>
  <c r="G1437" i="39"/>
  <c r="K1437" i="39"/>
  <c r="G1442" i="39"/>
  <c r="K1442" i="39"/>
  <c r="G1443" i="39"/>
  <c r="K1443" i="39"/>
  <c r="G1444" i="39"/>
  <c r="K1444" i="39"/>
  <c r="G1449" i="39"/>
  <c r="K1449" i="39"/>
  <c r="G1450" i="39"/>
  <c r="K1450" i="39"/>
  <c r="G1451" i="39"/>
  <c r="K1451" i="39"/>
  <c r="G1458" i="39"/>
  <c r="K1458" i="39"/>
  <c r="G1459" i="39"/>
  <c r="K1459" i="39"/>
  <c r="G1460" i="39"/>
  <c r="K1460" i="39"/>
  <c r="G1461" i="39"/>
  <c r="K1461" i="39"/>
  <c r="G1462" i="39"/>
  <c r="K1462" i="39"/>
  <c r="G1463" i="39"/>
  <c r="K1463" i="39"/>
  <c r="G1468" i="39"/>
  <c r="K1468" i="39"/>
  <c r="G1469" i="39"/>
  <c r="K1469" i="39"/>
  <c r="G1470" i="39"/>
  <c r="K1470" i="39"/>
  <c r="G1471" i="39"/>
  <c r="K1471" i="39"/>
  <c r="G1472" i="39"/>
  <c r="K1472" i="39"/>
  <c r="G1473" i="39"/>
  <c r="K1473" i="39"/>
  <c r="G1478" i="39"/>
  <c r="K1478" i="39"/>
  <c r="G1479" i="39"/>
  <c r="K1479" i="39"/>
  <c r="G1480" i="39"/>
  <c r="K1480" i="39"/>
  <c r="G1481" i="39"/>
  <c r="K1481" i="39"/>
  <c r="G1482" i="39"/>
  <c r="K1482" i="39"/>
  <c r="G1483" i="39"/>
  <c r="K1483" i="39"/>
  <c r="G1484" i="39"/>
  <c r="K1484" i="39"/>
  <c r="G1485" i="39"/>
  <c r="K1485" i="39"/>
  <c r="G1486" i="39"/>
  <c r="K1486" i="39"/>
  <c r="G1487" i="39"/>
  <c r="K1487" i="39"/>
  <c r="G1488" i="39"/>
  <c r="K1488" i="39"/>
  <c r="G1489" i="39"/>
  <c r="K1489" i="39"/>
  <c r="G1490" i="39"/>
  <c r="K1490" i="39"/>
  <c r="G1491" i="39"/>
  <c r="K1491" i="39"/>
  <c r="G1492" i="39"/>
  <c r="K1492" i="39"/>
  <c r="G1493" i="39"/>
  <c r="K1493" i="39"/>
  <c r="G1494" i="39"/>
  <c r="K1494" i="39"/>
  <c r="G1495" i="39"/>
  <c r="K1495" i="39"/>
  <c r="G1496" i="39"/>
  <c r="K1496" i="39"/>
  <c r="G1497" i="39"/>
  <c r="K1497" i="39"/>
  <c r="G1498" i="39"/>
  <c r="K1498" i="39"/>
  <c r="G1499" i="39"/>
  <c r="K1499" i="39"/>
  <c r="G1500" i="39"/>
  <c r="K1500" i="39"/>
  <c r="G1501" i="39"/>
  <c r="K1501" i="39"/>
  <c r="G1502" i="39"/>
  <c r="K1502" i="39"/>
  <c r="G1503" i="39"/>
  <c r="K1503" i="39"/>
  <c r="G1504" i="39"/>
  <c r="K1504" i="39"/>
  <c r="G1505" i="39"/>
  <c r="K1505" i="39"/>
  <c r="G1506" i="39"/>
  <c r="K1506" i="39"/>
  <c r="G1507" i="39"/>
  <c r="K1507" i="39"/>
  <c r="G1512" i="39"/>
  <c r="K1512" i="39"/>
  <c r="G1513" i="39"/>
  <c r="K1513" i="39"/>
  <c r="G1514" i="39"/>
  <c r="K1514" i="39"/>
  <c r="G1515" i="39"/>
  <c r="K1515" i="39"/>
  <c r="G1516" i="39"/>
  <c r="K1516" i="39"/>
  <c r="G1520" i="39"/>
  <c r="K1520" i="39"/>
  <c r="G1521" i="39"/>
  <c r="K1521" i="39"/>
  <c r="G1522" i="39"/>
  <c r="K1522" i="39"/>
  <c r="G1523" i="39"/>
  <c r="K1523" i="39"/>
  <c r="G1524" i="39"/>
  <c r="K1524" i="39"/>
  <c r="G1525" i="39"/>
  <c r="K1525" i="39"/>
  <c r="G1526" i="39"/>
  <c r="K1526" i="39"/>
  <c r="G1527" i="39"/>
  <c r="K1527" i="39"/>
  <c r="G1528" i="39"/>
  <c r="K1528" i="39"/>
  <c r="G1533" i="39"/>
  <c r="K1533" i="39"/>
  <c r="G1534" i="39"/>
  <c r="K1534" i="39"/>
  <c r="G1535" i="39"/>
  <c r="K1535" i="39"/>
  <c r="G1540" i="39"/>
  <c r="K1540" i="39"/>
  <c r="G1541" i="39"/>
  <c r="K1541" i="39"/>
  <c r="G1542" i="39"/>
  <c r="K1542" i="39"/>
  <c r="G1543" i="39"/>
  <c r="K1543" i="39"/>
  <c r="G1544" i="39"/>
  <c r="K1544" i="39"/>
  <c r="G1545" i="39"/>
  <c r="K1545" i="39"/>
  <c r="G1546" i="39"/>
  <c r="K1546" i="39"/>
  <c r="G1547" i="39"/>
  <c r="K1547" i="39"/>
  <c r="G1548" i="39"/>
  <c r="K1548" i="39"/>
  <c r="G1549" i="39"/>
  <c r="K1549" i="39"/>
  <c r="G1550" i="39"/>
  <c r="K1550" i="39"/>
  <c r="G1551" i="39"/>
  <c r="K1551" i="39"/>
  <c r="G1552" i="39"/>
  <c r="K1552" i="39"/>
  <c r="G1553" i="39"/>
  <c r="K1553" i="39"/>
  <c r="G1554" i="39"/>
  <c r="K1554" i="39"/>
  <c r="G1555" i="39"/>
  <c r="K1555" i="39"/>
  <c r="G1556" i="39"/>
  <c r="K1556" i="39"/>
  <c r="G1557" i="39"/>
  <c r="K1557" i="39"/>
  <c r="G1558" i="39"/>
  <c r="K1558" i="39"/>
  <c r="G1559" i="39"/>
  <c r="K1559" i="39"/>
  <c r="G1560" i="39"/>
  <c r="K1560" i="39"/>
  <c r="G1561" i="39"/>
  <c r="K1561" i="39"/>
  <c r="G1562" i="39"/>
  <c r="K1562" i="39"/>
  <c r="G1563" i="39"/>
  <c r="K1563" i="39"/>
  <c r="G1564" i="39"/>
  <c r="K1564" i="39"/>
  <c r="G1565" i="39"/>
  <c r="K1565" i="39"/>
  <c r="G1566" i="39"/>
  <c r="K1566" i="39"/>
  <c r="G1571" i="39"/>
  <c r="K1571" i="39"/>
  <c r="G1572" i="39"/>
  <c r="K1572" i="39"/>
  <c r="G1573" i="39"/>
  <c r="K1573" i="39"/>
  <c r="G1574" i="39"/>
  <c r="K1574" i="39"/>
  <c r="G1575" i="39"/>
  <c r="K1575" i="39"/>
  <c r="G1576" i="39"/>
  <c r="K1576" i="39"/>
  <c r="G1577" i="39"/>
  <c r="K1577" i="39"/>
  <c r="G1578" i="39"/>
  <c r="K1578" i="39"/>
  <c r="G1579" i="39"/>
  <c r="K1579" i="39"/>
  <c r="G1580" i="39"/>
  <c r="K1580" i="39"/>
  <c r="G1581" i="39"/>
  <c r="K1581" i="39"/>
  <c r="G1582" i="39"/>
  <c r="K1582" i="39"/>
  <c r="G1583" i="39"/>
  <c r="K1583" i="39"/>
  <c r="G1584" i="39"/>
  <c r="K1584" i="39"/>
  <c r="G1585" i="39"/>
  <c r="K1585" i="39"/>
  <c r="G1586" i="39"/>
  <c r="K1586" i="39"/>
  <c r="G1587" i="39"/>
  <c r="K1587" i="39"/>
  <c r="G1588" i="39"/>
  <c r="K1588" i="39"/>
  <c r="G1589" i="39"/>
  <c r="K1589" i="39"/>
  <c r="G1590" i="39"/>
  <c r="K1590" i="39"/>
  <c r="G1591" i="39"/>
  <c r="K1591" i="39"/>
  <c r="G1592" i="39"/>
  <c r="K1592" i="39"/>
  <c r="G1593" i="39"/>
  <c r="K1593" i="39"/>
  <c r="G1594" i="39"/>
  <c r="K1594" i="39"/>
  <c r="G1595" i="39"/>
  <c r="K1595" i="39"/>
  <c r="G1596" i="39"/>
  <c r="K1596" i="39"/>
  <c r="G1597" i="39"/>
  <c r="K1597" i="39"/>
  <c r="G1598" i="39"/>
  <c r="K1598" i="39"/>
  <c r="G1599" i="39"/>
  <c r="K1599" i="39"/>
  <c r="G1603" i="39"/>
  <c r="K1603" i="39"/>
  <c r="G1604" i="39"/>
  <c r="K1604" i="39"/>
  <c r="G1605" i="39"/>
  <c r="K1605" i="39"/>
  <c r="G1606" i="39"/>
  <c r="K1606" i="39"/>
  <c r="G1607" i="39"/>
  <c r="K1607" i="39"/>
  <c r="G1608" i="39"/>
  <c r="K1608" i="39"/>
  <c r="G1609" i="39"/>
  <c r="K1609" i="39"/>
  <c r="G1610" i="39"/>
  <c r="K1610" i="39"/>
  <c r="G1611" i="39"/>
  <c r="K1611" i="39"/>
  <c r="G1612" i="39"/>
  <c r="K1612" i="39"/>
  <c r="G1617" i="39"/>
  <c r="K1617" i="39"/>
  <c r="G1618" i="39"/>
  <c r="G1620" i="39" s="1"/>
  <c r="K1618" i="39"/>
  <c r="G1626" i="39"/>
  <c r="K1626" i="39"/>
  <c r="G1627" i="39"/>
  <c r="K1627" i="39"/>
  <c r="G1628" i="39"/>
  <c r="K1628" i="39"/>
  <c r="G1636" i="39"/>
  <c r="K1636" i="39"/>
  <c r="G1637" i="39"/>
  <c r="K1637" i="39"/>
  <c r="G1642" i="39"/>
  <c r="G1643" i="39" s="1"/>
  <c r="G1645" i="39" s="1"/>
  <c r="K1642" i="39"/>
  <c r="G1650" i="39"/>
  <c r="K1650" i="39"/>
  <c r="G1651" i="39"/>
  <c r="K1651" i="39"/>
  <c r="G1652" i="39"/>
  <c r="K1652" i="39"/>
  <c r="G1653" i="39"/>
  <c r="K1653" i="39"/>
  <c r="G1654" i="39"/>
  <c r="K1654" i="39"/>
  <c r="G1655" i="39"/>
  <c r="K1655" i="39"/>
  <c r="G1656" i="39"/>
  <c r="K1656" i="39"/>
  <c r="G1661" i="39"/>
  <c r="K1661" i="39"/>
  <c r="G1662" i="39"/>
  <c r="K1662" i="39"/>
  <c r="G1664" i="39"/>
  <c r="G1667" i="39"/>
  <c r="K1667" i="39"/>
  <c r="G1668" i="39"/>
  <c r="K1668" i="39"/>
  <c r="G1673" i="39"/>
  <c r="K1673" i="39"/>
  <c r="G1674" i="39"/>
  <c r="K1674" i="39"/>
  <c r="G1675" i="39"/>
  <c r="K1675" i="39"/>
  <c r="G1676" i="39"/>
  <c r="K1676" i="39"/>
  <c r="G1677" i="39"/>
  <c r="K1677" i="39"/>
  <c r="G1678" i="39"/>
  <c r="K1678" i="39"/>
  <c r="G1688" i="39"/>
  <c r="K1688" i="39"/>
  <c r="G1689" i="39"/>
  <c r="K1689" i="39"/>
  <c r="G1690" i="39"/>
  <c r="K1690" i="39"/>
  <c r="G1691" i="39"/>
  <c r="K1691" i="39"/>
  <c r="G1692" i="39"/>
  <c r="K1692" i="39"/>
  <c r="G1693" i="39"/>
  <c r="K1693" i="39"/>
  <c r="G1694" i="39"/>
  <c r="K1694" i="39"/>
  <c r="G1695" i="39"/>
  <c r="K1695" i="39"/>
  <c r="G1696" i="39"/>
  <c r="K1696" i="39"/>
  <c r="G1697" i="39"/>
  <c r="K1697" i="39"/>
  <c r="G1698" i="39"/>
  <c r="K1698" i="39"/>
  <c r="G1699" i="39"/>
  <c r="K1699" i="39"/>
  <c r="G1700" i="39"/>
  <c r="K1700" i="39"/>
  <c r="G1701" i="39"/>
  <c r="K1701" i="39"/>
  <c r="G1702" i="39"/>
  <c r="K1702" i="39"/>
  <c r="G1703" i="39"/>
  <c r="K1703" i="39"/>
  <c r="G1704" i="39"/>
  <c r="K1704" i="39"/>
  <c r="G1705" i="39"/>
  <c r="K1705" i="39"/>
  <c r="G1706" i="39"/>
  <c r="K1706" i="39"/>
  <c r="G1707" i="39"/>
  <c r="K1707" i="39"/>
  <c r="G1708" i="39"/>
  <c r="K1708" i="39"/>
  <c r="G1709" i="39"/>
  <c r="K1709" i="39"/>
  <c r="G1710" i="39"/>
  <c r="K1710" i="39"/>
  <c r="G1711" i="39"/>
  <c r="K1711" i="39"/>
  <c r="G1712" i="39"/>
  <c r="K1712" i="39"/>
  <c r="G1713" i="39"/>
  <c r="K1713" i="39"/>
  <c r="G1714" i="39"/>
  <c r="K1714" i="39"/>
  <c r="G1715" i="39"/>
  <c r="K1715" i="39"/>
  <c r="G1716" i="39"/>
  <c r="K1716" i="39"/>
  <c r="G1717" i="39"/>
  <c r="K1717" i="39"/>
  <c r="G1718" i="39"/>
  <c r="K1718" i="39"/>
  <c r="G1719" i="39"/>
  <c r="K1719" i="39"/>
  <c r="G1720" i="39"/>
  <c r="K1720" i="39"/>
  <c r="G1721" i="39"/>
  <c r="K1721" i="39"/>
  <c r="G1722" i="39"/>
  <c r="K1722" i="39"/>
  <c r="G1723" i="39"/>
  <c r="K1723" i="39"/>
  <c r="G1724" i="39"/>
  <c r="K1724" i="39"/>
  <c r="G1725" i="39"/>
  <c r="K1725" i="39"/>
  <c r="G1726" i="39"/>
  <c r="K1726" i="39"/>
  <c r="G1727" i="39"/>
  <c r="K1727" i="39"/>
  <c r="G1728" i="39"/>
  <c r="K1728" i="39"/>
  <c r="G1729" i="39"/>
  <c r="K1729" i="39"/>
  <c r="G1730" i="39"/>
  <c r="K1730" i="39"/>
  <c r="G1731" i="39"/>
  <c r="K1731" i="39"/>
  <c r="G1732" i="39"/>
  <c r="K1732" i="39"/>
  <c r="G1737" i="39"/>
  <c r="G1739" i="39" s="1"/>
  <c r="K1737" i="39"/>
  <c r="G1742" i="39"/>
  <c r="G1744" i="39" s="1"/>
  <c r="K1742" i="39"/>
  <c r="G1747" i="39"/>
  <c r="K1747" i="39"/>
  <c r="G1748" i="39"/>
  <c r="K1748" i="39"/>
  <c r="G1749" i="39"/>
  <c r="K1749" i="39"/>
  <c r="G1750" i="39"/>
  <c r="K1750" i="39"/>
  <c r="G1751" i="39"/>
  <c r="K1751" i="39"/>
  <c r="G1752" i="39"/>
  <c r="K1752" i="39"/>
  <c r="G1753" i="39"/>
  <c r="K1753" i="39"/>
  <c r="G1754" i="39"/>
  <c r="K1754" i="39"/>
  <c r="G1755" i="39"/>
  <c r="K1755" i="39"/>
  <c r="G1764" i="39"/>
  <c r="K1764" i="39"/>
  <c r="G1765" i="39"/>
  <c r="K1765" i="39"/>
  <c r="G1766" i="39"/>
  <c r="K1766" i="39"/>
  <c r="G1767" i="39"/>
  <c r="K1767" i="39"/>
  <c r="G1773" i="39"/>
  <c r="K1773" i="39"/>
  <c r="G1774" i="39"/>
  <c r="K1774" i="39"/>
  <c r="G1775" i="39"/>
  <c r="K1775" i="39"/>
  <c r="G1776" i="39"/>
  <c r="K1776" i="39"/>
  <c r="G1777" i="39"/>
  <c r="K1777" i="39"/>
  <c r="G1782" i="39"/>
  <c r="K1782" i="39"/>
  <c r="G1783" i="39"/>
  <c r="K1783" i="39"/>
  <c r="G1784" i="39"/>
  <c r="K1784" i="39"/>
  <c r="G1785" i="39"/>
  <c r="K1785" i="39"/>
  <c r="G1786" i="39"/>
  <c r="K1786" i="39"/>
  <c r="G1795" i="39"/>
  <c r="K1795" i="39"/>
  <c r="G1796" i="39"/>
  <c r="K1796" i="39"/>
  <c r="G1797" i="39"/>
  <c r="K1797" i="39"/>
  <c r="G1798" i="39"/>
  <c r="K1798" i="39"/>
  <c r="G1799" i="39"/>
  <c r="K1799" i="39"/>
  <c r="G1800" i="39"/>
  <c r="K1800" i="39"/>
  <c r="G1801" i="39"/>
  <c r="K1801" i="39"/>
  <c r="G1802" i="39"/>
  <c r="K1802" i="39"/>
  <c r="G1803" i="39"/>
  <c r="K1803" i="39"/>
  <c r="F6" i="41"/>
  <c r="G1295" i="39" l="1"/>
  <c r="G197" i="39"/>
  <c r="G190" i="39"/>
  <c r="G164" i="39"/>
  <c r="G146" i="39"/>
  <c r="G9" i="41"/>
  <c r="G8" i="41"/>
  <c r="G7" i="41"/>
  <c r="K1408" i="39"/>
  <c r="G1429" i="39"/>
  <c r="G1112" i="39"/>
  <c r="G1169" i="39"/>
  <c r="K843" i="39"/>
  <c r="G1183" i="39"/>
  <c r="G994" i="39"/>
  <c r="K315" i="39"/>
  <c r="G266" i="39"/>
  <c r="G57" i="39"/>
  <c r="G520" i="39"/>
  <c r="G552" i="39"/>
  <c r="G101" i="39"/>
  <c r="G64" i="39"/>
  <c r="G849" i="39"/>
  <c r="G739" i="39"/>
  <c r="G129" i="39"/>
  <c r="K592" i="39"/>
  <c r="G1670" i="39"/>
  <c r="G1324" i="39"/>
  <c r="G1000" i="39"/>
  <c r="K855" i="39"/>
  <c r="K1639" i="39"/>
  <c r="G843" i="39"/>
  <c r="K340" i="39"/>
  <c r="K1630" i="39"/>
  <c r="K1412" i="39"/>
  <c r="G1056" i="39"/>
  <c r="G246" i="39"/>
  <c r="K1056" i="39"/>
  <c r="K438" i="39"/>
  <c r="K39" i="39"/>
  <c r="G204" i="39"/>
  <c r="K95" i="39"/>
  <c r="K849" i="39"/>
  <c r="K1744" i="39"/>
  <c r="K1066" i="39"/>
  <c r="K114" i="39"/>
  <c r="G1680" i="39"/>
  <c r="K1324" i="39"/>
  <c r="K183" i="39"/>
  <c r="K22" i="39"/>
  <c r="K1739" i="39"/>
  <c r="K1643" i="39"/>
  <c r="K1417" i="39"/>
  <c r="K1061" i="39"/>
  <c r="K1017" i="39"/>
  <c r="K246" i="39"/>
  <c r="K1680" i="39"/>
  <c r="G28" i="40"/>
  <c r="G112" i="40" s="1"/>
  <c r="G81" i="40"/>
  <c r="G66" i="40"/>
  <c r="G105" i="40"/>
  <c r="K52" i="40"/>
  <c r="G52" i="40"/>
  <c r="G40" i="40"/>
  <c r="K28" i="40"/>
  <c r="K112" i="40" s="1"/>
  <c r="K1805" i="39"/>
  <c r="G1805" i="39"/>
  <c r="G1788" i="39"/>
  <c r="G1779" i="39"/>
  <c r="G1768" i="39"/>
  <c r="K1757" i="39"/>
  <c r="G1757" i="39"/>
  <c r="G1734" i="39"/>
  <c r="K1670" i="39"/>
  <c r="G1658" i="39"/>
  <c r="G1639" i="39"/>
  <c r="G1630" i="39"/>
  <c r="G1632" i="39" s="1"/>
  <c r="K1620" i="39"/>
  <c r="K1614" i="39"/>
  <c r="G1614" i="39"/>
  <c r="G1600" i="39"/>
  <c r="G1568" i="39"/>
  <c r="G1537" i="39"/>
  <c r="G1530" i="39"/>
  <c r="G1518" i="39"/>
  <c r="G1509" i="39"/>
  <c r="G1475" i="39"/>
  <c r="G1465" i="39"/>
  <c r="K1453" i="39"/>
  <c r="G1453" i="39"/>
  <c r="G1446" i="39"/>
  <c r="G1439" i="39"/>
  <c r="G1399" i="39"/>
  <c r="K1399" i="39"/>
  <c r="G1386" i="39"/>
  <c r="K1350" i="39"/>
  <c r="G1350" i="39"/>
  <c r="K1318" i="39"/>
  <c r="G1318" i="39"/>
  <c r="K1308" i="39"/>
  <c r="G1308" i="39"/>
  <c r="G1301" i="39"/>
  <c r="G1277" i="39"/>
  <c r="G1279" i="39" s="1"/>
  <c r="G1257" i="39"/>
  <c r="G1258" i="39" s="1"/>
  <c r="G1147" i="39"/>
  <c r="K1147" i="39"/>
  <c r="G1139" i="39"/>
  <c r="G1128" i="39"/>
  <c r="G1102" i="39"/>
  <c r="G1072" i="39"/>
  <c r="G1074" i="39" s="1"/>
  <c r="K1046" i="39"/>
  <c r="G1046" i="39"/>
  <c r="G1040" i="39"/>
  <c r="K1032" i="39"/>
  <c r="G1032" i="39"/>
  <c r="G1025" i="39"/>
  <c r="K1012" i="39"/>
  <c r="G1012" i="39"/>
  <c r="K985" i="39"/>
  <c r="G985" i="39"/>
  <c r="G962" i="39"/>
  <c r="K962" i="39"/>
  <c r="G954" i="39"/>
  <c r="G947" i="39"/>
  <c r="G879" i="39"/>
  <c r="G817" i="39"/>
  <c r="G802" i="39"/>
  <c r="G790" i="39"/>
  <c r="G770" i="39"/>
  <c r="K770" i="39"/>
  <c r="G755" i="39"/>
  <c r="G717" i="39"/>
  <c r="G686" i="39"/>
  <c r="G636" i="39"/>
  <c r="G637" i="39" s="1"/>
  <c r="K608" i="39"/>
  <c r="G608" i="39"/>
  <c r="G610" i="39" s="1"/>
  <c r="G592" i="39"/>
  <c r="G586" i="39"/>
  <c r="G510" i="39"/>
  <c r="G488" i="39"/>
  <c r="K488" i="39"/>
  <c r="G438" i="39"/>
  <c r="G374" i="39"/>
  <c r="G358" i="39"/>
  <c r="K358" i="39"/>
  <c r="G340" i="39"/>
  <c r="K330" i="39"/>
  <c r="G330" i="39"/>
  <c r="G315" i="39"/>
  <c r="G307" i="39"/>
  <c r="G296" i="39"/>
  <c r="G286" i="39"/>
  <c r="K286" i="39"/>
  <c r="K274" i="39"/>
  <c r="G274" i="39"/>
  <c r="K266" i="39"/>
  <c r="G253" i="39"/>
  <c r="G232" i="39"/>
  <c r="K232" i="39"/>
  <c r="G213" i="39"/>
  <c r="G215" i="39" s="1"/>
  <c r="G172" i="39"/>
  <c r="K152" i="39"/>
  <c r="G152" i="39"/>
  <c r="G141" i="39"/>
  <c r="G121" i="39"/>
  <c r="G109" i="39"/>
  <c r="G86" i="39"/>
  <c r="G88" i="39" s="1"/>
  <c r="K86" i="39"/>
  <c r="G30" i="39"/>
  <c r="G32" i="39" s="1"/>
  <c r="K552" i="39"/>
  <c r="K510" i="39"/>
  <c r="K296" i="39"/>
  <c r="K626" i="39"/>
  <c r="K64" i="39"/>
  <c r="K30" i="39"/>
  <c r="K586" i="39"/>
  <c r="K686" i="39"/>
  <c r="K520" i="39"/>
  <c r="K190" i="39"/>
  <c r="K141" i="39"/>
  <c r="K101" i="39"/>
  <c r="K57" i="39"/>
  <c r="K636" i="39"/>
  <c r="K618" i="39"/>
  <c r="K374" i="39"/>
  <c r="K307" i="39"/>
  <c r="K197" i="39"/>
  <c r="K164" i="39"/>
  <c r="K129" i="39"/>
  <c r="K121" i="39"/>
  <c r="K109" i="39"/>
  <c r="K253" i="39"/>
  <c r="K455" i="39"/>
  <c r="K213" i="39"/>
  <c r="K172" i="39"/>
  <c r="K146" i="39"/>
  <c r="K1600" i="39"/>
  <c r="K790" i="39"/>
  <c r="K717" i="39"/>
  <c r="K1779" i="39"/>
  <c r="K1568" i="39"/>
  <c r="K1509" i="39"/>
  <c r="K1446" i="39"/>
  <c r="K1277" i="39"/>
  <c r="K1102" i="39"/>
  <c r="K1518" i="39"/>
  <c r="K1112" i="39"/>
  <c r="K1128" i="39"/>
  <c r="K1169" i="39"/>
  <c r="K755" i="39"/>
  <c r="K1734" i="39"/>
  <c r="K1658" i="39"/>
  <c r="K1183" i="39"/>
  <c r="K1139" i="39"/>
  <c r="K994" i="39"/>
  <c r="K947" i="39"/>
  <c r="K879" i="39"/>
  <c r="K802" i="39"/>
  <c r="K739" i="39"/>
  <c r="K1429" i="39"/>
  <c r="K1330" i="39"/>
  <c r="K1040" i="39"/>
  <c r="K1386" i="39"/>
  <c r="K1072" i="39"/>
  <c r="K1768" i="39"/>
  <c r="K1537" i="39"/>
  <c r="K1530" i="39"/>
  <c r="K1475" i="39"/>
  <c r="K1465" i="39"/>
  <c r="K1439" i="39"/>
  <c r="K1295" i="39"/>
  <c r="K1257" i="39"/>
  <c r="K1000" i="39"/>
  <c r="K810" i="39"/>
  <c r="K1788" i="39"/>
  <c r="K1664" i="39"/>
  <c r="K1301" i="39"/>
  <c r="K1025" i="39"/>
  <c r="K954" i="39"/>
  <c r="K817" i="39"/>
  <c r="K105" i="40"/>
  <c r="K81" i="40"/>
  <c r="K40" i="40"/>
  <c r="K66" i="40"/>
  <c r="G719" i="39"/>
  <c r="G174" i="39"/>
  <c r="G1332" i="39"/>
  <c r="F14" i="41" l="1"/>
  <c r="F39" i="41" s="1"/>
  <c r="G772" i="39"/>
  <c r="G1149" i="39"/>
  <c r="G1683" i="39"/>
  <c r="G66" i="39"/>
  <c r="H9" i="41"/>
  <c r="H8" i="41"/>
  <c r="H7" i="41"/>
  <c r="G255" i="39"/>
  <c r="G1048" i="39"/>
  <c r="G1759" i="39"/>
  <c r="G154" i="39"/>
  <c r="G156" i="39" s="1"/>
  <c r="K719" i="39"/>
  <c r="K32" i="39"/>
  <c r="K88" i="39"/>
  <c r="K1048" i="39"/>
  <c r="G1334" i="39"/>
  <c r="K1332" i="39"/>
  <c r="K1632" i="39"/>
  <c r="K1074" i="39"/>
  <c r="K610" i="39"/>
  <c r="K255" i="39"/>
  <c r="K637" i="39"/>
  <c r="K1279" i="39"/>
  <c r="K1455" i="39"/>
  <c r="K332" i="39"/>
  <c r="K1645" i="39"/>
  <c r="K41" i="39"/>
  <c r="K1759" i="39"/>
  <c r="K204" i="39"/>
  <c r="K1149" i="39"/>
  <c r="K527" i="39"/>
  <c r="K1683" i="39"/>
  <c r="K154" i="39"/>
  <c r="K594" i="39"/>
  <c r="H9" i="43"/>
  <c r="H10" i="43"/>
  <c r="H8" i="43"/>
  <c r="G107" i="40"/>
  <c r="G113" i="40" s="1"/>
  <c r="G114" i="40" s="1"/>
  <c r="K107" i="40"/>
  <c r="K113" i="40" s="1"/>
  <c r="K114" i="40" s="1"/>
  <c r="K772" i="39"/>
  <c r="K174" i="39"/>
  <c r="K215" i="39"/>
  <c r="K66" i="39"/>
  <c r="G332" i="39"/>
  <c r="G527" i="39"/>
  <c r="G594" i="39"/>
  <c r="G639" i="39"/>
  <c r="G774" i="39" s="1"/>
  <c r="G804" i="39"/>
  <c r="G856" i="39" s="1"/>
  <c r="G1455" i="39"/>
  <c r="G1622" i="39" s="1"/>
  <c r="G1790" i="39"/>
  <c r="G1792" i="39" s="1"/>
  <c r="K804" i="39"/>
  <c r="K1258" i="39"/>
  <c r="K1622" i="39"/>
  <c r="K1790" i="39"/>
  <c r="G1401" i="39" l="1"/>
  <c r="G596" i="39"/>
  <c r="G11" i="39"/>
  <c r="K1792" i="39"/>
  <c r="K639" i="39"/>
  <c r="K1334" i="39"/>
  <c r="K156" i="39"/>
  <c r="K596" i="39"/>
  <c r="K856" i="39"/>
  <c r="H35" i="41"/>
  <c r="H39" i="41" s="1"/>
  <c r="K1401" i="39" l="1"/>
  <c r="K774" i="39"/>
  <c r="K1812" i="39" l="1"/>
</calcChain>
</file>

<file path=xl/sharedStrings.xml><?xml version="1.0" encoding="utf-8"?>
<sst xmlns="http://schemas.openxmlformats.org/spreadsheetml/2006/main" count="6607" uniqueCount="4621">
  <si>
    <t>FORMATO PROPUESTA ECONÓMICA</t>
  </si>
  <si>
    <t>No. ITEM</t>
  </si>
  <si>
    <t>DESCRIPCIÓN ARTÍCULO</t>
  </si>
  <si>
    <t>UNIDAD DE 
MEDIDA</t>
  </si>
  <si>
    <t>CANTIDAD</t>
  </si>
  <si>
    <t xml:space="preserve">VALOR  TECHO </t>
  </si>
  <si>
    <t>VALOR OFERTADO</t>
  </si>
  <si>
    <t>COMPONENTE 1 - OBRA - COSTO DIRECTO</t>
  </si>
  <si>
    <t>GL</t>
  </si>
  <si>
    <t xml:space="preserve">ADMINISTRACION </t>
  </si>
  <si>
    <t>%</t>
  </si>
  <si>
    <t>A</t>
  </si>
  <si>
    <t xml:space="preserve">IMPREVISTOS </t>
  </si>
  <si>
    <t>I</t>
  </si>
  <si>
    <t>UTILIDAD</t>
  </si>
  <si>
    <t>U</t>
  </si>
  <si>
    <t>POLIZAS</t>
  </si>
  <si>
    <t>INVERSION AMBIENTAL, SOCIAL Y PMT</t>
  </si>
  <si>
    <t>REAJUSTES INDEXACIÓN (AJUSTE CAMBIO DE AÑOS)</t>
  </si>
  <si>
    <t>RESERVA DE GESTIÓN</t>
  </si>
  <si>
    <t>TOTAL OBRA</t>
  </si>
  <si>
    <t>VALOR UNITARIO TECHO INCLUIDO IVA</t>
  </si>
  <si>
    <t>VALOR UNITARIO OFERTADO INCLUIDO IVA</t>
  </si>
  <si>
    <t>BMS</t>
  </si>
  <si>
    <t>Datacenter</t>
  </si>
  <si>
    <t>Red Lan</t>
  </si>
  <si>
    <t>Gabinetes</t>
  </si>
  <si>
    <t>Red Inalambrica</t>
  </si>
  <si>
    <t xml:space="preserve">VMS </t>
  </si>
  <si>
    <t xml:space="preserve">Switch </t>
  </si>
  <si>
    <t>CCTV</t>
  </si>
  <si>
    <t>EVAC</t>
  </si>
  <si>
    <t>Multimedia</t>
  </si>
  <si>
    <t>Acceso</t>
  </si>
  <si>
    <t>Instrusion</t>
  </si>
  <si>
    <t>Visitantes</t>
  </si>
  <si>
    <t>Telefonia</t>
  </si>
  <si>
    <t>Enlace_PTP</t>
  </si>
  <si>
    <t>VideoWall</t>
  </si>
  <si>
    <t>Enlace F.O</t>
  </si>
  <si>
    <t>Traslado videowall y controladora</t>
  </si>
  <si>
    <t xml:space="preserve">TOTAL TECNOLOGIA </t>
  </si>
  <si>
    <t xml:space="preserve">GRAN TOTAL </t>
  </si>
  <si>
    <t xml:space="preserve">FIRMA DEL REPRESENTANTE LEGAL O APODERADO </t>
  </si>
  <si>
    <t xml:space="preserve">NOMBRE DEL PROPONENTE: </t>
  </si>
  <si>
    <t xml:space="preserve">NOMBRE DEL REPRESENTANTE LEGAL: </t>
  </si>
  <si>
    <t xml:space="preserve">DIRECCIÓN: </t>
  </si>
  <si>
    <t xml:space="preserve">CORREO ELECTRÓNICO: </t>
  </si>
  <si>
    <t xml:space="preserve">TELÉFONO: </t>
  </si>
  <si>
    <t>NOTAS ACLARATORIAS:</t>
  </si>
  <si>
    <t>PÓLIZAS</t>
  </si>
  <si>
    <t>El pago de las pólizas estará sujeto a la presentación de la constancia de pago de la prima por parte del contratista, quien podrá solicitar a la ESU el reembolso de dicho valor mediante el acta de pago correspondiente que el mismo elabore y emita.</t>
  </si>
  <si>
    <t>GESTIÓN AMBIENTAL, SOCIAL, SST Y PMT</t>
  </si>
  <si>
    <t>Se deberán presentar los planes correspondientes, debidamente aprobados por la interventoría y por las entidades externas competentes. Su pago se efectuará en el acta siguiente a la causación de la actividad respectiva contenida en los planes presentados por el contratista en cumplimiento de la normatividad vigente.</t>
  </si>
  <si>
    <t>REAJUSTE POR CAMBIO DE AÑO</t>
  </si>
  <si>
    <t>El pago se ajustará en cada acta de pago, mediante la aplicación de la fórmula polinómica de reajuste definida para el proyecto, con base en los indicadores oficiales publicados por CAMACOL.</t>
  </si>
  <si>
    <t>Los desembolsos de la reserva de gestión se realizarán con base en las aprobaciones emitidas por la interventoría y la supervisión de la ESU, atendiendo a las necesidades de ejecución que se presenten durante el desarrollo del proyecto.</t>
  </si>
  <si>
    <t xml:space="preserve">ANEXO No 19  PRECIOS Y CANTIDADES </t>
  </si>
  <si>
    <t>Especificaciones</t>
  </si>
  <si>
    <t>EDT</t>
  </si>
  <si>
    <t>Descripción</t>
  </si>
  <si>
    <t>Unidad</t>
  </si>
  <si>
    <t xml:space="preserve">Cantidad </t>
  </si>
  <si>
    <t>Costo unitario</t>
  </si>
  <si>
    <t>Total</t>
  </si>
  <si>
    <t>CUMPLE</t>
  </si>
  <si>
    <t>NO CUMPLE</t>
  </si>
  <si>
    <t>1.0.0</t>
  </si>
  <si>
    <t>PRELIMINARES</t>
  </si>
  <si>
    <t>1.1.0</t>
  </si>
  <si>
    <t>REPLANTEO</t>
  </si>
  <si>
    <t>ESP 1.1.1</t>
  </si>
  <si>
    <t>1.1.1</t>
  </si>
  <si>
    <t xml:space="preserve">LOCALIZACIÓN, TRAZADO Y REPLANTEO. Se utilizará personal experto con equipo de precisión (topógrafo, cadenero 1 y cadenero 2), incluye: clavo 1", larguero 2x2, tránsito, demarcación con pintura, línea de trazado, libretas, planos, seguridad social del personal, elemento epp y herramienta menor. Se hará con la frecuencia que lo indique la interventoría. </t>
  </si>
  <si>
    <t>día</t>
  </si>
  <si>
    <t>TOTAL DE REPLANTEO</t>
  </si>
  <si>
    <t>1.2.0</t>
  </si>
  <si>
    <t>DESCAPOTE</t>
  </si>
  <si>
    <t>ESP 1.2.1</t>
  </si>
  <si>
    <t>1.2.1</t>
  </si>
  <si>
    <t>DESCAPOTE A MÁQUINA. Incluye el desenraice si es necesario, cargue, transporte y botada de material sobrante en botaderos oficiales. Medición en sitio, retroexcavadora con operario combustible, seguridad social y elementos de EPP.</t>
  </si>
  <si>
    <t>m3</t>
  </si>
  <si>
    <t>TOTAL DE DESCAPOTE</t>
  </si>
  <si>
    <t>1.3.0</t>
  </si>
  <si>
    <t>INSTALACIONES PROVISIONALES</t>
  </si>
  <si>
    <t>ESP 1.3.1</t>
  </si>
  <si>
    <t>1.3.1</t>
  </si>
  <si>
    <t xml:space="preserve">Construcción de Zona para baños, caspete provisionales, cárcamo para lavadero de volquetas y construcción de tanque de cilindros, incluye mampostería, teja de zinc,  mortero, mesón en acero inoxidable, suministro de aparatos sanitarios, puertas, reja en malla eslabonada y los demás elementos necesarios para su correcto funcionamiento. </t>
  </si>
  <si>
    <t>m2</t>
  </si>
  <si>
    <t>ESP 1.3.2</t>
  </si>
  <si>
    <t>1.3.2</t>
  </si>
  <si>
    <r>
      <rPr>
        <sz val="11"/>
        <color rgb="FF000000"/>
        <rFont val="Arial"/>
        <family val="2"/>
      </rPr>
      <t>Suministro e instalación eléctrica provisional, incluye subestación de 150 kva,</t>
    </r>
    <r>
      <rPr>
        <sz val="11"/>
        <color rgb="FFFF0000"/>
        <rFont val="Arial"/>
        <family val="2"/>
      </rPr>
      <t xml:space="preserve"> </t>
    </r>
    <r>
      <rPr>
        <sz val="11"/>
        <color rgb="FF000000"/>
        <rFont val="Arial"/>
        <family val="2"/>
      </rPr>
      <t>incluye transformador, protecciones y medidas, extensión red media  tensión aérea, tablero baja tensión para provisionales 500 a-220 v en poste, totalizador principal 500 a, tipo exterior. protección diferencial, lamina cr, instalación en poste tipo exterior, incluye compartimiento de medida, acometida baja tensión desde transformador hasta nuevo tablero 220 v 500 a en poste con seis cables de cobre calibre 250 mcm fase + 2 cables de cobre calibre 250 mcm neutro, instalaciones internas y todos los elementos necesarios para su correcto funcionamiento en zona provisional de obra.</t>
    </r>
  </si>
  <si>
    <t>glo</t>
  </si>
  <si>
    <t>ESP 1.3.3</t>
  </si>
  <si>
    <t>1.3.3</t>
  </si>
  <si>
    <t>Suministro e Instalación Hidráulica provisional, incluye tubería, accesorios (diámetros variables), excavación manual, cinta teflón, soldadura PVC, herramienta menor, tanques de 12000 lt, flanche para tanque, motobomba  y  elementos necesarios para su correcto funcionamiento.</t>
  </si>
  <si>
    <t>ESP 1.3.4</t>
  </si>
  <si>
    <t>1.3.4</t>
  </si>
  <si>
    <t>Alquiler contenedores para campamento provisional 2 oficinas tipo oficinas. Incluye red eléctrica con tableros y tomas 110v y 220v, salidas eléctricas dobles y todo lo relacionado para su correcto funcionamiento. Incluye ventanerías, puertas, pisos, iluminación led, suministro y transporte. Aire acondicionado de 12.000 BTU a 220V</t>
  </si>
  <si>
    <t>días</t>
  </si>
  <si>
    <t>TOTAL DE INSTALACIONES PROVISIONALES</t>
  </si>
  <si>
    <t>TOTAL DE PRELIMINARES</t>
  </si>
  <si>
    <t>2.0.0</t>
  </si>
  <si>
    <t>DEMOLICIONES</t>
  </si>
  <si>
    <t>2.1.0</t>
  </si>
  <si>
    <t>ESP 2.1.1</t>
  </si>
  <si>
    <t>2.1.1</t>
  </si>
  <si>
    <r>
      <rPr>
        <sz val="11"/>
        <color rgb="FF000000"/>
        <rFont val="Arial"/>
        <family val="2"/>
      </rPr>
      <t>DEMOLICIÓN DE ÁREA CONSTRUIDA EN CUALQUIER MATERIAL con predominio en materiales de bloque, ladrillo, concreto de vigas, columnas, losas en concreto, cubierta en cualquier material.   Incluye también el cargue mecánico o manual, transporte interno y externo y disposición final a botaderos oficiales. La demolición se realizará del área, por cada nivel intervenido incluye la demolición de losa de piso y cubierta. Además la recuperación de los materiales aprovechables son  de la entidad contratante, se desmontan y entregan en un acopio dentro de la obra o cargados en los vehículos que se dispongan para su transporte. Incluye la conformación con escombros de la vía interna, el transporte y suministros de 2 retroexcavadoras y demás equipos necesarios para el desmonte,</t>
    </r>
    <r>
      <rPr>
        <sz val="11"/>
        <color rgb="FFFF0000"/>
        <rFont val="Arial"/>
        <family val="2"/>
      </rPr>
      <t xml:space="preserve"> </t>
    </r>
    <r>
      <rPr>
        <sz val="11"/>
        <color rgb="FF000000"/>
        <rFont val="Arial"/>
        <family val="2"/>
      </rPr>
      <t>Seguridad Social y capacitaciones  al Sistema de Gestión de Seguridad y Salud en el trabajo a los contratistas, todos los EPP certificados según la actividad. Así mismo el acompañamiento permanente en obra de un tecnólogo SST, que es también el Coordinador de trabajos en altura, Se dispone de personal capacitado para auxiliar de tránsito para el tráfico de volquetas, . Gestionamos ante las entidades autorizadas la certificación de los botaderos de todos los viajes de escombros que resulten en la obra.
El contrato incluye la expedición de pólizas de Cumplimiento, Responsabilidad Civil y Prestaciones Sociales, por parte de una compañía de seguros para garantizar la seguridad y buen término de la obra. La demolición se ejecutará en 30 días.</t>
    </r>
  </si>
  <si>
    <t>TOTAL DE DEMOLICIONES</t>
  </si>
  <si>
    <t>3.0.0</t>
  </si>
  <si>
    <t>MOVIMIENTOS DE TIERRA</t>
  </si>
  <si>
    <t>3.1.0</t>
  </si>
  <si>
    <t>EXCAVACIÓN Y RETIRO DE MATERIAL</t>
  </si>
  <si>
    <t>ESP 3.1.1</t>
  </si>
  <si>
    <t>3.1.1</t>
  </si>
  <si>
    <r>
      <rPr>
        <sz val="11"/>
        <color rgb="FF000000"/>
        <rFont val="Arial"/>
        <family val="2"/>
      </rPr>
      <t>EXCAVACIÓN MECÁNICA de material heterogéneo DE 0-3 m  (Sobre ancho 60 CM), bajo cualquier grado de humedad. Incluye: roca descompuesta, bolas de roca de volúmen inferior a 0.35 m³,</t>
    </r>
    <r>
      <rPr>
        <sz val="11"/>
        <color rgb="FFFF0000"/>
        <rFont val="Arial"/>
        <family val="2"/>
      </rPr>
      <t xml:space="preserve"> </t>
    </r>
    <r>
      <rPr>
        <sz val="11"/>
        <color rgb="FF000000"/>
        <rFont val="Arial"/>
        <family val="2"/>
      </rPr>
      <t>el cargue, transporte interno y externo y botada de material proveniente de las excavaciones en los sitios donde lo indique la interventoría y su medida será en el sitio. No incluye entibado.</t>
    </r>
  </si>
  <si>
    <t>ESP 3.1.2</t>
  </si>
  <si>
    <t>3.1.2</t>
  </si>
  <si>
    <t>EXCAVACIÓN PARA CAMPANAS EN PILAS, de 14.0 a 16.0 m de profundidad, en material heterogéneo, con piedras de hasta 0.05 m³. Incluye pozo piloto de bombeo, molinete, motobomba, extracción del material de la pila y acarreo interno de materiales y cargue, transporte y botada del material proveniente de la excavación en botaderos oficiales o donde lo indique la interventoría y todo lo necesario para su correcta construcción. SU MEDIDA SERA EN SITIO.</t>
  </si>
  <si>
    <t>ESP 3.1.3</t>
  </si>
  <si>
    <t>3.1.3</t>
  </si>
  <si>
    <t>EXCAVACIÓN MANUAL PARA PILAS DE 0,0 a 2,0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</si>
  <si>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3.1.4</t>
  </si>
  <si>
    <t>3.1.4</t>
  </si>
  <si>
    <t>EXCAVACIÓN MANUAL PARA PILAS DE 2,0 a 4,0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</si>
  <si>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3.1.5</t>
  </si>
  <si>
    <t>3.1.5</t>
  </si>
  <si>
    <t>EXCAVACIÓN MANUAL PARA PILAS DE 4,0 a 6,0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</si>
  <si>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3.1.6</t>
  </si>
  <si>
    <t>3.1.6</t>
  </si>
  <si>
    <t>EXCAVACIÓN MANUAL PARA PILAS DE 6,0 a 8,0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</si>
  <si>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3.1.7</t>
  </si>
  <si>
    <t>3.1.7</t>
  </si>
  <si>
    <t>EXCAVACIÓN MANUAL PARA PILAS DE 8,0 a 10,0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</si>
  <si>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3.1.8</t>
  </si>
  <si>
    <t>3.1.8</t>
  </si>
  <si>
    <t>EXCAVACIÓN MANUAL PARA PILAS DE 10,0 a 12,0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</si>
  <si>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3.1.9</t>
  </si>
  <si>
    <t>3.1.9</t>
  </si>
  <si>
    <t>EXCAVACIÓN MANUAL PARA PILAS DE 12,0 a 14,0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</si>
  <si>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3.1.10</t>
  </si>
  <si>
    <t>3.1.10</t>
  </si>
  <si>
    <t>EXCAVACIÓN MANUAL PARA PILAS DE 14,0 a 16,0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</si>
  <si>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TOTAL DE EXCAVACIÓN Y RETIRO DE MATERIAL</t>
  </si>
  <si>
    <t>3.2.0</t>
  </si>
  <si>
    <t>LLENOS</t>
  </si>
  <si>
    <t>ESP 3.2.1</t>
  </si>
  <si>
    <t>3.2.1</t>
  </si>
  <si>
    <t>Suministro, transporte y colocación de base granular de máximo Ø 1½", reacomodado con medios MANUALES y compactado al 100% mínimo del ensayo del proctor modificado, según normas para la construcción de pavimentos del INVIAS, y todo lo necesario para su correcto funcionamiento. Su medida será tomada en sitio ya compactado. Incluye acarreo interno, el equipo compactador + operario + combustible y la cuadrilla. La compactación debe ser máximo en capas de 20cm de espesor.</t>
  </si>
  <si>
    <t>ESP 3.2.2</t>
  </si>
  <si>
    <t>3.2.2</t>
  </si>
  <si>
    <t>Llenos en arenilla, compactados mecánicamente hasta obtener una densidad del 98% de la máxima obtenida en el ensayo del Proctor modificado. Incluye el suministro, transporte, colocación de la arenilla, la compactación de la misma y transporte interno. Y su medida sera en sitio ya compactado. El lleno debe extenderse en capas horizontales y espesor uniforme de tal forma que permita obtener el grado de compactación adecuado.</t>
  </si>
  <si>
    <t>ESP 3.2.3</t>
  </si>
  <si>
    <t>3.2.3</t>
  </si>
  <si>
    <t>Llenos en material provenientes de la excavación, compactados mecánicamente hasta obtener una densidad del 95% de la máxima obtenida en el ensayo del Proctor modificado. Incluye transporte interno. Su medida sera en sitio ya compactado.</t>
  </si>
  <si>
    <t>TOTAL DE LLENOS</t>
  </si>
  <si>
    <t>TOTAL DE MOVIMIENTOS DE TIERRA</t>
  </si>
  <si>
    <t>4.0.0</t>
  </si>
  <si>
    <t>CONCRETOS</t>
  </si>
  <si>
    <t>4.1.0</t>
  </si>
  <si>
    <t>SUBESTRUCTURA</t>
  </si>
  <si>
    <t>4.1.1</t>
  </si>
  <si>
    <t>FUNDACIONES</t>
  </si>
  <si>
    <t>ESP 4.1.1.1</t>
  </si>
  <si>
    <t>4.1.1.1</t>
  </si>
  <si>
    <t>Construcción de VIGA DE FUNDACIÓN en concreto de 28 Mpa (4000 PSI) DE 60X60. Incluye el suministro y transporte del concreto, mano de obra, protección y curado,  acarreo interno, alquiler de bomba y los materiales necesarios para su correcta función.  No incluye refuerzo ni excavación, los mismos se pagarán en sus respectivos ítems.</t>
  </si>
  <si>
    <t>ESP 4.1.1.2</t>
  </si>
  <si>
    <t>4.1.1.2</t>
  </si>
  <si>
    <t>Construcción de VIGA DE FUNDACIÓN en concreto de 28 Mpa (4000 PSI) DE 40X60. Incluye el suministro y transporte del concreto, mano de obra, protección y curado y los materiales necesarios para su correcta función.  No incluye refuerzo ni excavación, los mismos se pagarán en sus respectivos ítems.</t>
  </si>
  <si>
    <t>ESP 4.1.1.3</t>
  </si>
  <si>
    <t>4.1.1.3</t>
  </si>
  <si>
    <t>Construcción de VIGA DE FUNDACIÓN en concreto de 28 Mpa (4000 PSI) DE 80X60. Incluye el suministro y transporte del concreto, mano de obra, protección y curado y los materiales necesarios para su correcta función.  No incluye refuerzo ni excavación, los mismos se pagarán en sus respectivos ítems.</t>
  </si>
  <si>
    <t>ESP 4.1.1.4</t>
  </si>
  <si>
    <t>4.1.1.4</t>
  </si>
  <si>
    <t>Construcción de DADOS DE FUNDACIÓN O CABEZOTES en concreto de 42 Mpa (6000 PSI). Incluye el suministro y transporte del concreto, mano de obra, protección y curado y los materiales necesarios para su correcta función.  No incluye refuerzo ni excavación, los mismos se pagarán en sus respectivos ítems.</t>
  </si>
  <si>
    <t>ESP 4.1.1.5</t>
  </si>
  <si>
    <t>4.1.1.5</t>
  </si>
  <si>
    <t>Construcción de PILAS en concreto de 28 Mpa (4000 PSI) premezclado. Incluye el suministro, transporte y vaciado del concreto, mano de obra, protección, tabla de 1.70x0.20, clavo 1" y alquiler de bomba y los demás elementos necesarios para su correcto funcionamiento. No incluye refuerzo ni excavación, los mismos se pagarán en sus respectivos ítems.</t>
  </si>
  <si>
    <t>ESP 4.1.1.6</t>
  </si>
  <si>
    <t>4.1.1.6</t>
  </si>
  <si>
    <t>Colocación de concreto de 10.5 Mpa para SOLADO, con un espesor de 0.05 m. Incluye el suministro y el transporte del concreto, acarreo interno y todos los demás elementos necesarios para su correcta construcción.</t>
  </si>
  <si>
    <t>ESP 4.1.1.7</t>
  </si>
  <si>
    <t>4.1.1.7</t>
  </si>
  <si>
    <t>Construcción de  LOSA DE CONTRAPISO  en Concreto premezclado 21 Mpa (3000 PSI) con e=13 cm. Incluye suministro, transporte e instalación del concreto, mano de obra, vibrado, protección y curado, pulida de piso de concreto con allanadora (1026.07m2) y todos los materiales necesarios para su correcto funcionamiento. No incluye refuerzo, ni lleno.
NOTA: En estas cantidades se encuentra incluido el vaciado de placa de losa de contrapiso del foso de ascensor.</t>
  </si>
  <si>
    <t>ESP 4.1.1.8</t>
  </si>
  <si>
    <t>4.1.1.8</t>
  </si>
  <si>
    <t>Construcción de CAMPANAS DE PILAS  en Concreto premezclado 28 Mpa (4000 PSI). Incluye suministro, transporte e instalación del concreto, mano de obra, vibrado, protección y curado y todos los materiales necesarios para su correcto funcionamiento.  No incluye refuerzo ni excavación, los mismos se pagarán en sus respectivos ítems.</t>
  </si>
  <si>
    <t>ESP 4.1.1.9</t>
  </si>
  <si>
    <t>4.1.1.9</t>
  </si>
  <si>
    <t>Armado y vaciado de ANILLO DE  PILAS de diámetro 1.40, incluye Concreto de 17.5 Mpa preparado en obra, herramienta menor y todos los elementos necesarios para su correcta ejecución.  No incluye refuerzo ni excavación, los mismos se pagarán en sus respectivos ítems.</t>
  </si>
  <si>
    <t>m</t>
  </si>
  <si>
    <t>ESP 4.1.1.10</t>
  </si>
  <si>
    <t>4.1.1.10</t>
  </si>
  <si>
    <t>Construcción de ZAPATA PARA RAMPA EN CONCRETO PREMEZCLADO DE 28 MPA (4000 PSI). Incluye suministro, transporte y vaciado del concreto, vibrado, desmoldante, antisol, formaleta y todo lo necesario para su correcta construcción. No incluye excavación ni acero de refuerzo, los mismos se pagarán en sus respectivo ítems</t>
  </si>
  <si>
    <t>ESP 4.1.1.11</t>
  </si>
  <si>
    <t>4.1.1.11</t>
  </si>
  <si>
    <r>
      <rPr>
        <sz val="11"/>
        <color rgb="FF000000"/>
        <rFont val="Arial"/>
        <family val="2"/>
      </rPr>
      <t>Construcción de PILOTE EN CONCRETO REFORZADO DE 28 MPA CON DIÁMETRO 30cm. Concreto premezclado . Incluye suministro, transporte y vaciado del concreto, excavación mecánica y</t>
    </r>
    <r>
      <rPr>
        <sz val="11"/>
        <color rgb="FFFF0000"/>
        <rFont val="Arial"/>
        <family val="2"/>
      </rPr>
      <t xml:space="preserve"> </t>
    </r>
    <r>
      <rPr>
        <sz val="11"/>
        <color rgb="FF000000"/>
        <rFont val="Arial"/>
        <family val="2"/>
      </rPr>
      <t>todo lo necesario para su correcta construcción. No incluye acero de refuerzo, el mismos se pagará en su respectivo ítem</t>
    </r>
  </si>
  <si>
    <t>ESP 4.1.1.12</t>
  </si>
  <si>
    <t>4.1.1.12</t>
  </si>
  <si>
    <t xml:space="preserve">Construcción de talud a 45° mediante tratamiento de una capa de mortero 1:4,  de esp 5cm de espesor total,  incluye malla electrosoldada tipo D84, tubería PVC 2" para oídos, geotextil NT2400, sika 1, larguero de madera comun de 1" y los materiales necesarios para su correcto funcionamiento.                                                                         </t>
  </si>
  <si>
    <t>TOTAL DE FUNDACIONES</t>
  </si>
  <si>
    <t>TOTAL DE SUBESTRUCTURA</t>
  </si>
  <si>
    <t>4.2.0</t>
  </si>
  <si>
    <t>ESTRUCTURA</t>
  </si>
  <si>
    <t>4.2.1</t>
  </si>
  <si>
    <t>LOSAS</t>
  </si>
  <si>
    <t>ESP 4.2.1.1</t>
  </si>
  <si>
    <t>4.2.1.1</t>
  </si>
  <si>
    <t>Construcción de LOSAS AÉREAS en concreto de 35 Mpa (5000 psi). con un Esp 12.5 cm. Incluye suministro, transporte y colocación del concreto, mano de obra, vibrado, protección, formaleta y curado y todos los materiales necesarios para su correcto funcionamiento. No incluye refuerzo.</t>
  </si>
  <si>
    <t>TOTAL DE LOSAS</t>
  </si>
  <si>
    <t>4.2.3</t>
  </si>
  <si>
    <t>COLUMNAS</t>
  </si>
  <si>
    <t>ESP 4.2.3.1</t>
  </si>
  <si>
    <t>4.2.3.1</t>
  </si>
  <si>
    <t xml:space="preserve">Construcción de COLUMNAS DE secciones 0.80x0.50 m de resistencias según diseño estructural ( 42 Mpa 6000 PSI) , acabado a la vista. Incluye suministro, transporte y colocación del concreto, formaleta en súper "T" de 19 mm., aristas biseladas, desmoldante, para mezclas de concreto, vibrado, protección, curado y todos los demás elementos necesarios para su correcta construcción según diseño. El acero de refuerzo se pagará en su respectivo ítem. </t>
  </si>
  <si>
    <t>ESP 4.2.3.2</t>
  </si>
  <si>
    <t>4.2.3.2</t>
  </si>
  <si>
    <t xml:space="preserve">Construcción de COLUMNAS DE secciones  0.80 x0.80m. de resistencias según diseño estructural (35 MPa o 5000 PSI y 42m Pao 6000 PSI) , acabado a la vista. Incluye suministro, transporte y colocación del concreto, formaleta en súper "T" de 19 mm., aristas biseladas, desmoldante, para mezclas de concreto, vibrado, protección, curado y todos los demás elementos necesarios para su correcta construcción según diseño. El acero de refuerzo se pagará en su respectivo ítem. </t>
  </si>
  <si>
    <t>TOTAL DE COLUMNAS</t>
  </si>
  <si>
    <t>4.2.4</t>
  </si>
  <si>
    <t>VIGAS AEREAS</t>
  </si>
  <si>
    <t>ESP 4.2.4.1</t>
  </si>
  <si>
    <t>4.2.4.1</t>
  </si>
  <si>
    <t>Construcción de VIGAS AÉREAS de 0,2 x 0,6 m. en concreto de 35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                                                                                                       NOTA: en estas cantidades se encuentran incluidas las vigas del foso de ascensor, tienen las mismas dimensiones.</t>
  </si>
  <si>
    <t>ESP 4.2.4.2</t>
  </si>
  <si>
    <t>4.2.4.2</t>
  </si>
  <si>
    <t>Construcción de VIGAS AÉREAS de 0,3 x 0,8 m. en concreto de 35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t>
  </si>
  <si>
    <t>ESP 4.2.4.3</t>
  </si>
  <si>
    <t>4.2.4.3</t>
  </si>
  <si>
    <t>Construcción de VIGAS AÉREAS de 0,5 x 0,8 m. en concreto de 35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                                                                                                        NOTA: en estas cantidades se encuentran incluida la viga cajón, tienen las mismas dimensiones.</t>
  </si>
  <si>
    <t>ESP 4.2.4.4</t>
  </si>
  <si>
    <t>4.2.4.4</t>
  </si>
  <si>
    <t>Construcción de VIGAS AÉREAS de 0,4 x 0,8 m. en concreto de 35 Mpa, con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t>
  </si>
  <si>
    <t>TOTAL DE VIGAS AÉREAS</t>
  </si>
  <si>
    <t>4.2.5</t>
  </si>
  <si>
    <t>ESCALERAS/GRADERÍAS</t>
  </si>
  <si>
    <t>ESP 4.2.5.1</t>
  </si>
  <si>
    <t>4.2.5.1</t>
  </si>
  <si>
    <t>Construcción de ESCALERAS en concreto premezclado de 21 Mpa., con huella de 0.28 hasta 0.30 m y contrahuella de 0.15 hasta 0.17 m. Incluye suministro, transporte y la colocación del concreto, formaleta de primera calidad en súper "T" de 19 mm. o su equivalente para acabado a la vista, contrahuellas, moldura chaflán en contrahuellas, vibrado, protección, curado, y todos los demás elementos necesarios para su correcta construcción, según diseño.</t>
  </si>
  <si>
    <t>tramo</t>
  </si>
  <si>
    <t>TOTAL DE ESCALERAS/GRADERÍAS</t>
  </si>
  <si>
    <t>4.2.6</t>
  </si>
  <si>
    <t>RAMPAS</t>
  </si>
  <si>
    <t>ESP 4.2.6.1</t>
  </si>
  <si>
    <t>4.2.6.1</t>
  </si>
  <si>
    <t>Construcción de RAMPAS  en concreto de 28 Mpa (4000 PSI), de 12,5 cm, Incluye suministro, transporte y colocación del concreto, mano de obra, vibrado, protección, formaleta y curado y todos los materiales necesarios para su correcto funcionamiento. No incluye refuerzo.</t>
  </si>
  <si>
    <t>ESP 4.2.6.2</t>
  </si>
  <si>
    <t>4.2.6.2</t>
  </si>
  <si>
    <t xml:space="preserve">Construcción de VIGAS AÉREAS DE RAMPA de 0,5 x 0,7 m. en concreto de 28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t>
  </si>
  <si>
    <t>ESP 4.2.6.3</t>
  </si>
  <si>
    <t>4.2.6.3</t>
  </si>
  <si>
    <t xml:space="preserve">Construcción de VIGAS AÉREAS DE RAMPA de 0,4 x 0,2 m. en concreto de 28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t>
  </si>
  <si>
    <t>TOTAL DE RAMPAS</t>
  </si>
  <si>
    <t>4.2.7</t>
  </si>
  <si>
    <t>TANQUES</t>
  </si>
  <si>
    <t>ESP 4.2.7.1</t>
  </si>
  <si>
    <t>4.2.7.1</t>
  </si>
  <si>
    <t>Construcción de  LOSA DE CONTRAPISO de tanque  en Concreto premezclado 28 Mpa (4000 PSI) con e=50 cm,   Incluye suministro, transporte e instalación del concreto, mano de obra, vibrado, protección y curado y todos los materiales necesarios para su correcto funcionamiento. No incluye refuerzo. Será pagado en su respectivo ítem.</t>
  </si>
  <si>
    <t>ESP 4.2.7.2</t>
  </si>
  <si>
    <t>4.2.7.2</t>
  </si>
  <si>
    <t>Construcción de MURO DE CONTENCIÓN en concreto premezclado de 28 MPa (4000 psi), esp. 0,30m,  con una altura total máxima de 2.30m. Incluye desmoldante, vibrador de concreto, y todo lo necesario para su correcta construcción. No incluye acero de refuerzo, el mismo se pagará en su respectivo ítem.</t>
  </si>
  <si>
    <t>ESP 4.2.7.3</t>
  </si>
  <si>
    <t>4.2.7.3</t>
  </si>
  <si>
    <t>Construcción de MURO DIVISORIOS DE TANQUE en concreto premezclado de 28 MPa (4000 psi) esp. 0,30m, con una altura total máxima de 2.30m. Incluye desmoldante, vibrador de concreto, y todo lo necesario para su correcta construcción. No incluye acero de refuerzo, el mismo se pagará en su respectivo ítem.</t>
  </si>
  <si>
    <t>ESP 4.2.7.4</t>
  </si>
  <si>
    <t>4.2.7.4</t>
  </si>
  <si>
    <t>Construcción de LOSAS AÉREAS en concreto de 28 Mpa (4000 psi). con un Esp 20 cm PARA TANQUE. Incluye suministro, transporte y colocación del concreto, mano de obra, vibrado, protección, formaleta y curado y todos los materiales necesarios para su correcto funcionamiento. No incluye refuerzo.</t>
  </si>
  <si>
    <t>TOTAL DE TANQUES</t>
  </si>
  <si>
    <t>4.2.8</t>
  </si>
  <si>
    <t>MUROS EN CONCRETO</t>
  </si>
  <si>
    <t>ESP 4.2.8.1</t>
  </si>
  <si>
    <t>4.2.8.1</t>
  </si>
  <si>
    <t>Suministro, transporte y colocación de concreto para MURO PANTALLA  de dimensiones .4x6m, con resistencias de  42 Mpa(6000 psi) y 35 MPa(5000 psi), incluye formaleta SÚPER T para acabado a la vista ambas caras, vibrado, reductor de agua tipo Sika o similar, acelerante para concretos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El contratista debe suministrar también todos los elementos necesarios para asegurar la formaleta en su sitio, tales como tacos, parales, pasadores, tensores, corbatas, etc., que se requiera. Deberá también dar el curado necesario y retirar las formaletas cuando el concreto haya alcanzado su curado inicial. La interventoría indicará dónde y cuándo deben hacerse reparaciones u ordenar la demolición y reposición, por cuenta del contratista, del elemento cuando este lo considere necesario. El acero de refuerzo está incluido en su ítem respectivo.</t>
  </si>
  <si>
    <t>ESP 4.2.8.2</t>
  </si>
  <si>
    <t>4.2.8.2</t>
  </si>
  <si>
    <t>Suministro, transporte y colocación de concreto para MURO PANTALLA de dimensiones .8x1.60m, de resistencias de 42 Mpa(6000 psi) y 35 Mpa(5000 psi),  incluye formaleta SÚPER T para acabado a la vista ambas caras, vibrado, reductor de agua tipo Sika o similar, acelerante para concretos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El contratista debe suministrar también todos los elementos necesarios para asegurar la formaleta en su sitio, tales como tacos, parales, pasadores, tensores, corbatas, etc., que se requiera. Deberá también dar el curado necesario y retirar las formaletas cuando el concreto haya alcanzado su curado inicial. La interventoría indicará dónde y cuándo deben hacerse reparaciones u ordenar la demolición y reposición, por cuenta del contratista, del elemento cuando este lo considere necesario. El acero de refuerzo está incluido en su ítem respectivo.</t>
  </si>
  <si>
    <t>ESP 4.2.8.3</t>
  </si>
  <si>
    <t>4.2.8.3</t>
  </si>
  <si>
    <t>Suministro, transporte y colocación de concreto de 21 Mpa(3000 psi), para muro espesor 20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los muros no estructurales se conciben en concreto reforzado. Las cantidades de los muros del foso de ascensor están incluidas dentro de este ítem.</t>
  </si>
  <si>
    <t>ESP 4.2.8.4</t>
  </si>
  <si>
    <t>4.2.8.4</t>
  </si>
  <si>
    <t>Suministro, transporte y colocación de concreto de 21 Mpa(3000 psi), para muro espesor 15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En general, los muros no estructurales se conciben en concreto reforzado y las cantidades están reportadas dentro del ítem MUROS DE CONCRETO del presupuesto.</t>
  </si>
  <si>
    <t>ESP 4.2.8.5</t>
  </si>
  <si>
    <t>4.2.8.5</t>
  </si>
  <si>
    <t>Suministro, transporte y colocación de concreto de 24 Mpa(3500 psi), para muro espesor 15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En general, los muros no estructurales se conciben en concreto reforzado y las cantidades están reportadas dentro del ítem MUROS DE CONCRETO del presupuesto.</t>
  </si>
  <si>
    <t>ESP 4.2.8.6</t>
  </si>
  <si>
    <t>4.2.8.6</t>
  </si>
  <si>
    <t>Suministro, transporte y colocación de concreto de 21 Mpa(3000 psi), para muro espesor 12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En general, los muros no estructurales se conciben en concreto reforzado y las cantidades están reportadas dentro del ítem MUROS DE CONCRETO del presupuesto.</t>
  </si>
  <si>
    <t>ESP 4.2.8.7</t>
  </si>
  <si>
    <t>4.2.8.7</t>
  </si>
  <si>
    <t>Suministro, transporte y colocación de concreto de 21 Mpa(3000 psi), para muro espesor 10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formaleta.NOTA: En general, los muros no estructurales se conciben en concreto reforzado y las cantidades están reportadas dentro del ítem MUROS DE CONCRETO del presupuesto.</t>
  </si>
  <si>
    <t>ESP 4.2.8.8</t>
  </si>
  <si>
    <t>4.2.8.8</t>
  </si>
  <si>
    <t>Suministro, transporte y colocación de concreto de 21 Mpa(3000 psi), para muro paral espesor 20 cm para soporte de fachada liviana,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t>
  </si>
  <si>
    <t>TOTAL DE MUROS EN CONCRETO</t>
  </si>
  <si>
    <t>4.2.9</t>
  </si>
  <si>
    <t>FORMALETA</t>
  </si>
  <si>
    <t>ESP 4.2.9.1</t>
  </si>
  <si>
    <t>4.2.9.1</t>
  </si>
  <si>
    <t>Alquiler de equipo para el armado de losa (obra falsa) encofrado completo de sistema versatec o equivalente, comparte proporcional de puntales y armadura con puntal de  5 m, encofrado a 3 niveles para un cuarto de losa sistema 1+1 de la planta típica nivel 4 e incluye los elementos necesarios para su correcto funcionamiento.</t>
  </si>
  <si>
    <t>ESP 4.2.9.2</t>
  </si>
  <si>
    <t>4.2.9.2</t>
  </si>
  <si>
    <t xml:space="preserve">Alquiler de equipo para el armado de columnas (obra falsa) sistema TEIDYHANDY  Encofrado para estructura vertical con dimensiones variables a una altura de vaciado variable y altura de encofrado de 4.80m. Incluye accesorios de fijación y los elementos necesarios para su correcto funcionamiento. No incluye apuntalamiento ni consumibles. </t>
  </si>
  <si>
    <t>TOTAL DE FORMALETA</t>
  </si>
  <si>
    <t>4.2.10</t>
  </si>
  <si>
    <t>CÁRCAMOS</t>
  </si>
  <si>
    <t>ESP 4.2.10.1</t>
  </si>
  <si>
    <t>4.2.10.1</t>
  </si>
  <si>
    <t>Canaleta en concreto .25m X.40m con rejilla modular antideslizante platinas con eje en acero inoxidable AISI 304. Espesor 1/8" para canal de 15 cm. Luz entre platinas: 25 mm. Ancho de la rejilla 12 cm para canal de 15 cm.</t>
  </si>
  <si>
    <t>ESP 4.2.10.2</t>
  </si>
  <si>
    <t>4.2.10.2</t>
  </si>
  <si>
    <t>Canaleta en concreto .40m X.50m con rejilla modular antideslizante platinas con eje en acero inoxidable AISI 304. Espesor 1/8" para canal de 50cm. Luz entre platinas: 25 mm. Ancho de la rejilla 12 cm para canal de 15 cm.</t>
  </si>
  <si>
    <t>TOTAL DE CARCAMOS</t>
  </si>
  <si>
    <t>TOTAL DE ESTRUCTURA</t>
  </si>
  <si>
    <t>TOTAL DE CONCRETOS</t>
  </si>
  <si>
    <t>5.0.0</t>
  </si>
  <si>
    <t>ACERO/MALLAS</t>
  </si>
  <si>
    <t>5.1.0</t>
  </si>
  <si>
    <t>ACERO DE REFUERZO</t>
  </si>
  <si>
    <t>ESP 5.1.1</t>
  </si>
  <si>
    <t>5.1.1</t>
  </si>
  <si>
    <t>Suministro, transporte e instalación de ACERO DE REFUERZO FIGURADO FY= 420 Mpa-60000 PSI, corrugado para elementos en concreto reforzado. Incluye transporte con descarga, transporte interno, alambre de amarre, certificados y todos los elementos necesarios para su correcta instalación, según diseño y recomendaciones estructurales.                                                                                                                  NOTA: Dentro de las cantidades reportadas de acero de refuerzo se encuentra asociado al arreglo de tres vigas, o vigas cajón, que se extienden entre los ejes C y E, sobre eje el 4 en el nivel 7, y sobre los ejes 2, 3 y 4 en el nivel 8. El peso del refuerzo de cada viga es alrededor de 12560 kg.</t>
  </si>
  <si>
    <t>kg</t>
  </si>
  <si>
    <t>ESP 5.1.2</t>
  </si>
  <si>
    <t>5.1.2</t>
  </si>
  <si>
    <t>Suministro e instalación de anclajes de diámetro 3/8",  incluye la perforación, el epóxico y todos los elementos necesarios para su correcto funcionamiento</t>
  </si>
  <si>
    <t>un</t>
  </si>
  <si>
    <t>TOTAL DE ACERO DE REFUERZO</t>
  </si>
  <si>
    <t>5.2.0</t>
  </si>
  <si>
    <t>MALLA ELECTROSOLDADA</t>
  </si>
  <si>
    <t>ESP 5.2.1</t>
  </si>
  <si>
    <t>5.2.1</t>
  </si>
  <si>
    <t>Colocación de MALLA ELECTROSOLDADA TIPO D 131. Incluye el suministro, transporte del material, corte, instalación y amarre para  losa de contrapiso y losas aéreas o donde se requiera. el refuerzo y su instalación debe cumplir con la Norma NSR 10. Incluye alambre recocido y todos los elementos necesarios para su correcta colocación.</t>
  </si>
  <si>
    <t>5.2.2</t>
  </si>
  <si>
    <t>Colocación de MALLA ELECTROSOLDADA TIPO:  D221. Incluye el suministro, transporte del material, corte, instalación y amarre para  muros de concreto no estructurales  o donde se requiera. El refuerzo y su instalación debe cumplir con la Norma NSR 10. Incluye alambre recocido y todos los elementos necesarios para su correcta colocación.</t>
  </si>
  <si>
    <t>5.2.3</t>
  </si>
  <si>
    <t>Colocación de MALLA ELECTROSOLDADA TIPO:  D257 . Incluye el suministro, transporte del material, corte, instalación y amarre para  muros de concreto no estructurales  o donde se requiera. El refuerzo y su instalación debe cumplir con la Norma NSR 10. Incluye alambre recocido y todos los elementos necesarios para su correcta colocación.</t>
  </si>
  <si>
    <t>5.2.4</t>
  </si>
  <si>
    <t>Colocación de MALLA ELECTROSOLDADA TIPO:  D158 . Incluye el suministro, transporte del material, corte, instalación y amarre para  muros de concreto no estructurales  o donde se requiera. El refuerzo y su instalación debe cumplir con la Norma NSR 10. Incluye alambre recocido y todos los elementos necesarios para su correcta colocación.</t>
  </si>
  <si>
    <t>TOTAL DE ACERO/MALLAS</t>
  </si>
  <si>
    <t>6.0.0</t>
  </si>
  <si>
    <t>ACABADOS E IMPERMEABILIZACIONES</t>
  </si>
  <si>
    <t>6.1.0</t>
  </si>
  <si>
    <t>PINTURA/ESTUCO/ENCHAPE</t>
  </si>
  <si>
    <t>6.1.1</t>
  </si>
  <si>
    <t>ESTUCO</t>
  </si>
  <si>
    <t>ESP 6.1.1.1</t>
  </si>
  <si>
    <t>6.1.1.1</t>
  </si>
  <si>
    <r>
      <rPr>
        <sz val="11"/>
        <color rgb="FF000000"/>
        <rFont val="Arial"/>
        <family val="2"/>
      </rPr>
      <t>Colocación de ESTUCO ACRÍLICO PROFESIONAL, SOBRE MUROS REVOCADOS, 3 manos mínimo,</t>
    </r>
    <r>
      <rPr>
        <sz val="11"/>
        <color rgb="FFFF0000"/>
        <rFont val="Arial"/>
        <family val="2"/>
      </rPr>
      <t xml:space="preserve"> </t>
    </r>
    <r>
      <rPr>
        <sz val="11"/>
        <color rgb="FF000000"/>
        <rFont val="Arial"/>
        <family val="2"/>
      </rPr>
      <t>o las que sean necesarias para obtener una superficie pareja y homogénea. Incluye suministro y transporte de los materiales, ranuras, filetes, dilataciones y todos los elementos necesarios para su correcta aplicación y funcionamiento.</t>
    </r>
  </si>
  <si>
    <t>TOTAL DE ESTUCO</t>
  </si>
  <si>
    <t>6.1.2</t>
  </si>
  <si>
    <t>ENCHAPES</t>
  </si>
  <si>
    <t>ESP 6.1.2.1</t>
  </si>
  <si>
    <t>6.1.2.1</t>
  </si>
  <si>
    <t xml:space="preserve">Suministro, transporte e instalación de Enchape en cerámica Vancouver Caras Diferenciadas formato 30x60 color Beige Ref.604602031, marca corona o equivalente e incluye los elementos necesarios para su correcto funcionamiento.
</t>
  </si>
  <si>
    <t>ESP 6.1.2.2</t>
  </si>
  <si>
    <t>6.1.2.2</t>
  </si>
  <si>
    <t>Suministro, transporte e instalación de Enchape en cerámica rectificada plana formato 30 x 60 cms Ref.  608039001 Corona color blanco o equivalente. Altura 1.50 cms. Disposición horizontal. Especificaciones e instalación según proveedor e incluye los elementos necesarios para su correcto funcionamiento.</t>
  </si>
  <si>
    <t>6.1.2.3</t>
  </si>
  <si>
    <t>Suministro, transporte e instalación de recubrimiento de muro tipo domus RP16 , en melanina duratex referencia sagano vetta o similar, incluye estructura, herramientas, andamios, mano de obra y los materiales necesarios para su correcta instalación.</t>
  </si>
  <si>
    <t>TOTAL DE ENCHAPES</t>
  </si>
  <si>
    <t>6.1.3</t>
  </si>
  <si>
    <t>PINTURA</t>
  </si>
  <si>
    <t>ESP 6.1.3.1</t>
  </si>
  <si>
    <t>6.1.3.1</t>
  </si>
  <si>
    <t>Aplicación de PINTURA A BASE DE AGUA EN MUROS, CON VINILO TIPO 1 de primera calidad sobre muros revocados y/o estucados, tres manos hasta obtener una superficie pareja y homogénea. Incluye suministro y transporte de los materiales,  tapa poros en estuco plástico tipo plastiestuco o equivalente diluido en agua proporción 1:2, adecuación de la superficie a intervenir hasta obtener una superficie pareja y homogénea, color blanco.</t>
  </si>
  <si>
    <t>ESP 6.1.3.3</t>
  </si>
  <si>
    <t>6.1.3.3</t>
  </si>
  <si>
    <t>Aplicación de PINTURA EPOXICA de primera calidad sobre muros y/o cielos revocados y/o estucados, dos manos hasta obtener una superficie pareja y homogénea. Incluye catalizador, filos y dilataciones, suministro y transporte de los materiales, tapa poros en estuco plástico, adecuación de la superficie a intervenir hasta obtener una superficie pareja y homogénea, color blanco y todos los elementos necesarios para su correcta aplicación.</t>
  </si>
  <si>
    <t>ESP 6.1.3.4</t>
  </si>
  <si>
    <t>6.1.3.4</t>
  </si>
  <si>
    <t>Aplicación de PINTURA A BASE DE AGUA EN MUROS, CON VINILO color ocre o similar de primera calidad sobre muros revocados y/o estucados, tres manos hasta obtener una superficie pareja y homogénea. Incluye suministro y transporte de los materiales, tapa poros en estuco plástico tipo plastiestuco o equivalente diluido en agua proporción 1:2, adecuación de la superficie a intervenir hasta obtener una superficie pareja y homogénea.</t>
  </si>
  <si>
    <t>TOTAL DE PINTURA</t>
  </si>
  <si>
    <t>6.1.4</t>
  </si>
  <si>
    <t>REVOQUE</t>
  </si>
  <si>
    <t>ESP 6.1.4.1</t>
  </si>
  <si>
    <t>6.1.4.1</t>
  </si>
  <si>
    <t>Colocación de REVOQUE con mortero 1:4 EN MUROS. Incluye suministro y transporte de los materiales, fajas, ranuras, filetes y todos los demás elementos necesarios para su correcta construcción.</t>
  </si>
  <si>
    <t>TOTAL DE REVOQUE</t>
  </si>
  <si>
    <t>TOTAL DE PINTURA/ESTUCO/ENCHAPE</t>
  </si>
  <si>
    <t>6.2.0</t>
  </si>
  <si>
    <t>IMPERMEABILIZACIONES</t>
  </si>
  <si>
    <t>ESP 6.2.0.1</t>
  </si>
  <si>
    <t>6.2.0.1</t>
  </si>
  <si>
    <t>Suministro e instalación de sistema impermeabilizante a base de membrana de PVC plastificado, tipo Sika Sarnafil S-327 12L, con espesor de 1.5 mm, reforzada con fibra de poliéster y alta reflectividad. Incluye preparación de superficie, colocación de geotextil, anclajes de fijación, láminas metálicas de terminación, adhesivos y todos los elementos necesarios para su correcto funcionamiento.</t>
  </si>
  <si>
    <t>ESP 6.2.0.2</t>
  </si>
  <si>
    <t>6.2.0.2</t>
  </si>
  <si>
    <t>Aplicación de impermeabilizante acrílico o epóxico en terrazas niveles 3 y 6 y zonas de duchas en baños interiores de primera calidad sobre morteros con pendientes, dos manos o las necesarias hasta obtener una superficie pareja y homogénea. Incluye catalizador, filos y dilataciones, suministro y transporte de los materiales, resanes, tapa poros y adecuación de la superficie a intervenir hasta obtener una superficie pareja y homogénea y todos los elementos necesarios para su correcta aplicación.</t>
  </si>
  <si>
    <t>ESP 6.2.0.3</t>
  </si>
  <si>
    <t>6.2.0.3</t>
  </si>
  <si>
    <t>Aplicación de membrana PVC para impermeabilización de tanque, incluye Instalación de perfilería perimetral con chazos,  geotextil 1600.,  geomembrana PVC 1,2 mm., Construcción de emboquillados de bajantes, Emboquillado de incrustaciones, Aplicación de sello elástico perimetral para sellar perfil de anclaje y los materiales necesarios para su correcto funcionamiento.</t>
  </si>
  <si>
    <t>ESP 6.2.0.4</t>
  </si>
  <si>
    <t>6.2.0.4</t>
  </si>
  <si>
    <t>Construcción de MEDIA CAÑA EN MORTERO 1:4. Con un desarrollo 25 cm, para cubierta. Incluye suministro, transporte de los materiales, mano de obra de regata y todo lo necesario para su correcta construcción. Según diseño.</t>
  </si>
  <si>
    <t>ESP 6.2.0.5</t>
  </si>
  <si>
    <t>6.2.0.5</t>
  </si>
  <si>
    <t>Aplicación de Impermeabilizante para foso de ascensor y/o malacate con recubrimiento cementoso para la impermeabilización de estructuras (broncosil y broncoplug (compuesto hidráulico de fraguado rápido para sellar filtraciones de agua en concreto), incluye suministro, transporte e instalación y todos los elementos necesarios para su correcto funcionamiento. Para un área total de 17,28 m2</t>
  </si>
  <si>
    <t>TOTAL DE IMPERMEABILIZACIONES</t>
  </si>
  <si>
    <t>TOTAL DE ACABADOS E IMPERMEABILIZACIONES</t>
  </si>
  <si>
    <t>7.0.0</t>
  </si>
  <si>
    <t>PISOS</t>
  </si>
  <si>
    <t>7.1.0</t>
  </si>
  <si>
    <t xml:space="preserve">PISOS Y ZÓCALOS EN CERÁMICA Y PIEDRA </t>
  </si>
  <si>
    <t>ESP 7.1.1</t>
  </si>
  <si>
    <t>7.1.1</t>
  </si>
  <si>
    <t xml:space="preserve">Colocación de Piso Porcelanato Rectificado Manet ARD® PRO Marfil Multitono 60x120, ref. 123542051,  calidad corona o equivalente para baños. Incluye suministro y transporte de los materiales, adhesivo Pegantto Plus o equivalente, boquilla Juntta Puss gris o equivalente, juntas de dilatación elastoméricas tipo sikaflex o equivalente y todos los demás elementos necesarios para su correcta construcción y funcionamiento. </t>
  </si>
  <si>
    <t>ESP 7.1.2</t>
  </si>
  <si>
    <t>7.1.2</t>
  </si>
  <si>
    <t xml:space="preserve">Colocación de Piso en cerámica Vancouver hielo Ref. 607942221, formato 60 x 60 cm, modulación según detalle específico,  calidad corona o equivalente. Incluye suministro y transporte de los materiales, adhesivo Pegantto Pluss o equivalente, boquilla Juntta Puss gris o equivalente, juntas de dilatación elastoméricas tipo sikaflex o equivalente y todos los demás elementos necesarios para su correcta construcción y funcionamiento. </t>
  </si>
  <si>
    <t>ESP 7.1.3</t>
  </si>
  <si>
    <t>7.1.3</t>
  </si>
  <si>
    <t>Suministro, transporte e instalación de Piso en piedra natural Royal dorado e=1,5 cm para tráfico pesado acabado cepillado, formato 30cm x junta perdida (variable). Espesor 1 cm + mortero de pega, nivelación y lechada. Pegante Pegacor Max con látex Ref. 901011501 corona o similar. Remate contra muros en arenón tipo royal dorado. Incluye transporte interno y los demás elementos necesarios para su correcto funcionamiento.</t>
  </si>
  <si>
    <t>ESP 7.1.4</t>
  </si>
  <si>
    <t>7.1.4</t>
  </si>
  <si>
    <t>Suministro, transporte e instalación de Piso en piedra natural Royal dorado e=2,0 cm para tráfico pesado acabado anticado, formato 30cm x junta perdida (variable). Espesor 1 cm + mortero de pega, nivelación y lechada. Pegante Pegacor Max con látex Ref. 901011501 corona o similar. Remate contra muros en arenón tipo royal dorado.  El acabado de la piedra lo hace el instalador. Incluye transporte interno y  los demás elementos necesarios para su correcto funcionamiento.</t>
  </si>
  <si>
    <t>ESP 7.1.5</t>
  </si>
  <si>
    <t>7.1.5</t>
  </si>
  <si>
    <t>Suministro transporte e instalación de zócalo en piedra royal acabado cepillado y anticado , junta perdida *10*1, e=1,5 cm, formato 30cm x junta perdida (variable). Espesor 1cm +  pega y lechada. Pegante Pegacor Max con látex Ref. 901011501 corona o similar. Incluye transporte interno y los demás elementos necesarios para su correcto funcionamiento.</t>
  </si>
  <si>
    <t>ESP 7.1.6</t>
  </si>
  <si>
    <t>7.1.6</t>
  </si>
  <si>
    <t>Colocación de ZÓCALO EN PISO Manet ARD PRO formato .60x1.20 cm color marfil multitono Ref.123542051, de 10 cms, marca corona o equivalente mismo material del piso.  Instalación y modulación según detalle específico. Incluye suministro y transporte de los materiales, cortes con máquina, pegante para cerámica tipo Pegacor o equivalente, lechada con Boquilla para cerámica y todo lo necesario para su correcta instalación y funcionamiento.</t>
  </si>
  <si>
    <t>ESP 7.1.7</t>
  </si>
  <si>
    <t>7.1.7</t>
  </si>
  <si>
    <t>Construcción de GUARDAESCOBA EN MEDIA CAÑA EN MORTERO CON IMPERMEABILIZANTE INTEGRAL 1:3 con Sika 1 o su equivalente. Con un desarrollo de 25 cm. Incluye suministro y transporte de los materiales, varilla de dilatación de 3 mm., superior e inferior y curvas de aluminio cada 1.80 m. o donde sea necesario y todo lo necesario para su correcta construcción. Según diseño.</t>
  </si>
  <si>
    <t>ESP 7.1.8</t>
  </si>
  <si>
    <t>7.1.8</t>
  </si>
  <si>
    <t>Construcción de vaciado zócalo 1/2 caña en grano. Incluye: lechada, grano, forma media caña en aluminio de 3 mm, varilla de dilatación plástica parte inferior y mano de obra en vaciado. Con un desarrollo ≤ 20 cm. Incluye: lechada y grano, pulido, destronque y repulido, brillo y diamantado y todos los demás elementos para su correcto funcionamiento.</t>
  </si>
  <si>
    <t>ESP 7.1.9</t>
  </si>
  <si>
    <t>7.1.9</t>
  </si>
  <si>
    <t>Suministro, transporte e instalación de ATRAPAMUGRE en Piedra royal bronce, acabado abujardado de 30cm x jp x 2 cm de espesor, incluye lechada, pegante, lavado y sellado y los elementos necesarios para su correcto funcionamiento.</t>
  </si>
  <si>
    <t>ESP 7.1.10</t>
  </si>
  <si>
    <t>7.1.10</t>
  </si>
  <si>
    <t>Suministro, transporte e instalación de ZOCALO EN MDF CHAPILLADO Y TINTILLADO, incluye varilla de 2.44 m, la herramienta menor (clavos, puntillas, pegamento, silicona) y todos los elementos necesarios para su correcto funcionamiento.</t>
  </si>
  <si>
    <t>7.1.11</t>
  </si>
  <si>
    <t>Construcción de GUARDAESCOBA EN CONCRETO PIGMENTADO  o su equivalente. Incluye suministro y transporte de los materiales, varilla de dilatación de 3 mm., superior e inferior  y todo lo necesario para su correcta construcción. Según diseño.</t>
  </si>
  <si>
    <t xml:space="preserve">TOTAL DE PISOS Y ZÓCALOS EN CERÁMICA Y PIEDRA </t>
  </si>
  <si>
    <t>7.2.0</t>
  </si>
  <si>
    <t>PISOS VARIOS</t>
  </si>
  <si>
    <t>ESP 7.2.1</t>
  </si>
  <si>
    <t>7.2.1</t>
  </si>
  <si>
    <t>Suministro y transporte de piso falso TIPO POLITI para interiores en acero de alta resistencia, revestido con pintura epóxica, Las placas en su parte inferior contienen 64 celdas. Módulo de 60x60 cm o similar. No incluye acabado (el acabado recomendado es alfombra o vinilo autoportante a partir de 4.5mm para permitir el registro, no tipo click). Resistencia: 2019,04 Kg/m2 de carga distribuida.
Pedestales de Acero de altura regulables TIPOLOGÍA 1 - 600x600x30mm - 35MM C BOARD - STEEL FULL WRAPPED TYPE - FFH150MM - CROSS HEAD PEDESTAL HEAD AND BASE</t>
  </si>
  <si>
    <t>ESP 7.2.2</t>
  </si>
  <si>
    <t>7.2.2</t>
  </si>
  <si>
    <t>Instalación de piso falso TIPO POLITI para interiores en acero de alta resistencia revestido con pintura epóxica, las placas en su parte inferior contienen 64 celdas. Módulo de 60x60 cm o similar.</t>
  </si>
  <si>
    <t>ESP 7.2.3</t>
  </si>
  <si>
    <t>7.2.3</t>
  </si>
  <si>
    <t>Suministro y transporte de sistema de PISO DE TABLETA Triangular PREFABRICADA exterior, conjunto piso tableta triangular, referencia PRO3774, marca Cimbrados o equivalente y los elementos necesarios para su correcto funcionamiento</t>
  </si>
  <si>
    <t>ESP 7.2.4</t>
  </si>
  <si>
    <t>7.2.4</t>
  </si>
  <si>
    <t>Instalación de piso exterior PISO DE TABLETA TRIANGULAR PREFABRICADA flotante,  incluye todos los elementos necesarios para su correcto funcionamiento</t>
  </si>
  <si>
    <t>ESP 7.2.5</t>
  </si>
  <si>
    <t>7.2.5</t>
  </si>
  <si>
    <t>Construcción de PISO EN MORTERO 1:5 de NIVELACIÓN, espesor de 0.05m. Incluye suministro y transporte de los materiales y todo lo necesario para su correcta construcción y funcionamiento.</t>
  </si>
  <si>
    <t>ESP 7.2.6</t>
  </si>
  <si>
    <t>7.2.6</t>
  </si>
  <si>
    <r>
      <rPr>
        <sz val="11"/>
        <color rgb="FF000000"/>
        <rFont val="Arial"/>
        <family val="2"/>
      </rPr>
      <t>Suministro, transporte e instalación de piso  DE VINILO Lvt Milliken, para tráfico comercial, medidas 15.24 CM X 121.92 CM, con espesor de 2,5 MM, el paquete trae 3.34 M2, cuenta con 15 años de garantía, acabado de poliuretano reforzado con silicona, suministra excelente resistencia a la mancha, a la abrasión y el rayado, incluye adhesivo y mastico, y</t>
    </r>
    <r>
      <rPr>
        <sz val="11"/>
        <color rgb="FFFF0000"/>
        <rFont val="Arial"/>
        <family val="2"/>
      </rPr>
      <t xml:space="preserve"> </t>
    </r>
    <r>
      <rPr>
        <sz val="11"/>
        <color rgb="FF000000"/>
        <rFont val="Arial"/>
        <family val="2"/>
      </rPr>
      <t xml:space="preserve"> los elementos necesarios para su correcta instalación. No incluye El subsuelo (mortero) debe estar duro, plano, seco, liso, limpio, regular, sin ondulaciones, libre de rastros de yeso, pintura, pegamentos, aceite o de sustancias grasas.</t>
    </r>
  </si>
  <si>
    <t>ESP 7.2.7</t>
  </si>
  <si>
    <t>7.2.7</t>
  </si>
  <si>
    <t>Suministro e instalación de tableta táctil tallada en piedra royal beta espesor de 2 cm incluye mortero de pega, nivelación, lechada de asiento, junta y los elementos necesarios para su correcta instalación</t>
  </si>
  <si>
    <t>7.2.8</t>
  </si>
  <si>
    <t>Suministro, transporte e instalación de piso en vinilo antiestático conductivo Ref. IQ Toro SC Tarket espesor 2,0mm formato rollo 2x23m. o equivalente. Piso vinílico homogéneo prensado permanentemente conductor de la electricidad estática., incluye adhesivo y mastico, y  los elementos necesarios para su correcta instalación. No incluye El subsuelo (mortero) debe estar duro, plano, seco, liso, limpio, regular, sin ondulaciones, libre de rastros de yeso, pintura, pegamentos, aceite o de sustancias grasas.</t>
  </si>
  <si>
    <t>7.2.9</t>
  </si>
  <si>
    <t>Suministro, transporte e instalación de piso  DE VINILO Lvt Milliken, para tráfico comercial, medidas 15.24 CM X 121.92 CM, con espesor de 5,0 MM, el paquete trae 3.34 M2, cuenta con 15 años de garantía, acabado de poliuretano reforzado con silicona, suministra excelente resistencia a la mancha, a la abrasión y el rayado, incluye adhesivo y mastico, y  los elementos necesarios para su correcta instalación. No incluye El subsuelo (mortero) debe estar duro, plano, seco, liso, limpio, regular, sin ondulaciones, libre de rastros de yeso, pintura, pegament</t>
  </si>
  <si>
    <t>7.2.10</t>
  </si>
  <si>
    <t>Suministro, transporte e instalación de Rejilla de hierro ductil para piso en buitrones, material de alta resistencia. Dimensiones según especificaciones de planos con espesor de 1/8" antideslizante o similar y los materiales necesarios para su correcto funcionamiento</t>
  </si>
  <si>
    <t>TOTAL DE PISOS VARIOS</t>
  </si>
  <si>
    <t>7.3.0</t>
  </si>
  <si>
    <t>PISOS EN CONCRETO</t>
  </si>
  <si>
    <t>ESP 7.3.1</t>
  </si>
  <si>
    <t>7.3.1</t>
  </si>
  <si>
    <t>Suministro, transporte e instalación de sintética tipo twister en cuantía de 3 kg/m3, incluye lamina de aislamiento de polietileno negro cal 6 sencilla, vaciado por franjas o carriles de vaciado con conexión mecánica, dovelas de 12 mm en el eje neutro de la losa longitud 40 cm espaciadas cada 40 cm, refuerzo de malla electro soldada de 6 mm de espesor en tercio superior en las zonas irregulares cuyo factor de forma supere la modulación recomienda entre 2,75 y 3,25 mts paños aprox de 3x3, refuerzo las aristas vivas con acero de 12 mm, 3 barras a 45 grados acabado con endurecedor de quartzo 4 kg/m2 afinado liso poro cerrado con allanadoras mecánicas, corte y sello de juntas de construcción, contracción y aislamiento, el método de colocación de concreto será bombeado o asistido. validar diseño previamente por especialista de pisos mbing sas o similar.</t>
  </si>
  <si>
    <t>ESP 7.3.2</t>
  </si>
  <si>
    <t>7.3.2</t>
  </si>
  <si>
    <t>Suministro, transporte e instalación de piso en concreto de 7 cm de espesor mr 40 o 4000 psi, agregado nominal de 3/4" con pigmento de color ocre integral dentro de la mezcla de concreto (crema) contracción igual o menor a 0,06 al día 56 de vaciado con adición de fibra sintética tipo twister en cuantía de 2,2 kg/m3, incluye  lamina de aislamiento de polietileno negro cal 6 sencilla, vaciado por franjas o carriles de vaciado con conexión mecánica dovelas de 9 mm en el eje neutro de la losa longitud 30 cm espaciadas cada 40 cm, refuerzo de malla electro soldada de 5 mm de espesor en tercio superior en las zonas irregulares cuyo factor de forma supere la modulación recomienda entre 1,75 y 2,25 mts paños aprox de 2x2, refuerzo de las aristas vivas con acero de 9 mm 3 barras a 45 grados acabado con endurecedor de quartzo ocre o crema  8 kg/m2 afinado liso poro cerrado acabado con aspas de teflón con allanadoras mecánicas, corte y sello de juntas de construcción, contracción y aislamiento, el método de colocación de concreto será bombeado o asistido, se debe realizar validación de diseño previamente por especialista de pisos mbing sas o similar.</t>
  </si>
  <si>
    <t>ESP 7.3.3</t>
  </si>
  <si>
    <t>7.3.3</t>
  </si>
  <si>
    <t>Suministro, transporte e instalación de piso en concreto de 7 cm de espesor mr 40 o 4000 psi, agregado nominal de 3/4"  contracción igual o menor a 0,06 al día 56 de vaciado con adición de fibra sintética tipo twister en cuantía de 2,2 kg/m3, incluye lamina de aislamiento de polietileno negro cal 6 sencilla, vaciado por franjas o carriles de vaciado con conexión mecánica dovelas de 9 mm en el eje neutro de la losa longitud 30 cm espaciadas cada 40 cm, refuerzo de malla electro soldada de 5 mm de espesor en tercio superior en las zonas irregulares cuyo factor de forma supere la modulación recomienda entre 1,75 y 2,25 mts paños aprox de 2x2, se debe reforzar las aristas vivas con acero de 9 mm 3 barras a 45 grados acabado con endurecedor de quartzo gris claro 7 kg/m2 afinado liso poro cerrado acabado con aspas de teflón con allanadoras mecánicas, corte y sello de juntas de construcción, contracción y aislamiento, el método de colocación de concreto será bombeado o asistido se debe realizar validación de diseño previamente por especialista de pisos mbing sas o similar.</t>
  </si>
  <si>
    <t>TOTAL DE PISOS EN CONCRETO</t>
  </si>
  <si>
    <t>TOTAL DE PISOS</t>
  </si>
  <si>
    <t>8.0.0</t>
  </si>
  <si>
    <t>APARATOS/GRIFERÍA/MUEBLES/MESONES</t>
  </si>
  <si>
    <t>8.1.0</t>
  </si>
  <si>
    <t>APARATOS SANITARIOS</t>
  </si>
  <si>
    <t>ESP 8.1.1</t>
  </si>
  <si>
    <t>8.1.1</t>
  </si>
  <si>
    <t>Suministro, transporte y colocación de Combo manantial pro redondo botón con pedestal blanco ref. O26751001 o equivalente, contiene sanitario manantial pro con capacidad de evacuación de 400 gr con un consumo de 4.8 litros, lavamanos manantial con pedestal elaborado en porcelana, grifería nogal con llave individual y Kit de accesorios cromados valencia de 4 piezas (jabonera, percha, portarrollo y toallero argolla) y todos los elementos necesarios para su correcto funcionamiento.</t>
  </si>
  <si>
    <t>ESP 8.1.2</t>
  </si>
  <si>
    <t>8.1.2</t>
  </si>
  <si>
    <t>Suministro, transporte e instalación de Kit Taza Adriática Plus Entrada Posterior con válvula Dúplex Pro ref. CO6821001 o equivalente, esta taza cuenta con descarga por sistema jet, con capacidad de evacuación de 1000 grs. de sólidos y sifón 100 % esmaltado, válvula Dúplex Pro electrónica para sanitario con sensor infrarrojo, con herrajes reforzados, mayor grosor y ancho del aro y todos los elementos necesarios para su correcta instalación.</t>
  </si>
  <si>
    <t>ESP 8.1.3</t>
  </si>
  <si>
    <t>8.1.3</t>
  </si>
  <si>
    <t>Suministro, transporte e instalación de Taza Báltica Plus Entrada Posterior ref. CO6801001 o equivalente,  esta taza cuenta con descarga por sistema jet, con capacidad de evacuación de 1000 grs. de sólidos y sifón 100 % esmaltado, válvula Dúplex Pro electrónica para sanitario con sensor infrarrojo, con herrajes reforzados, mayor grosor y ancho del aro y los demás elementos necesarios para su correcto funcionamiento.</t>
  </si>
  <si>
    <t>ESP 8.1.4</t>
  </si>
  <si>
    <t>8.1.4</t>
  </si>
  <si>
    <t>Suministro, transporte e instalación de Kit Orinal Gotta Entrada Posterior con válvula Dúplex Pro ref. CO6841001 o equivalente, tiene un diseño moderno con sifón oculto integrado en la porcelana, válvula dúplex pro electrónica para orinal con sensor infrarrojo y todos los elementos necesarios para su correcto funcionamiento.</t>
  </si>
  <si>
    <t>ESP 8.1.5</t>
  </si>
  <si>
    <t>8.1.5</t>
  </si>
  <si>
    <t>Suministro, transporte e instalación de Sanitario Ultra Ahorrador Powermax blanco ref O20801001 o equivalente, máxima potencia y máximo ahorro en cada descarga capacidad de evacuación de sólidos de 1000 gramos consumo de agua de 3.8 litros y todos los elementos necesarios para su correcto funcionamiento.</t>
  </si>
  <si>
    <t>TOTAL DE APARATOS SANITARIOS</t>
  </si>
  <si>
    <t>8.2.0</t>
  </si>
  <si>
    <t>MESÓN - LAVAMANOS</t>
  </si>
  <si>
    <t>ESP 8.2.1</t>
  </si>
  <si>
    <t>8.2.1</t>
  </si>
  <si>
    <t>Suministro, transporte y colocación de lavamanos de sobreponer Lavamanos Free institucional  ref OO3891001 o equivalente, color blanco, cerámico esmaltado. Incluye sifón botella, abasto, emboquillado con silicona antihongos, brazos de fijación para drywall ref. 718040001 marca corona o similar y todos los demás elementos necesarios para su correcta instalación y funcionamiento. Este producto no incluye el Semipedestal Free y grifería.</t>
  </si>
  <si>
    <t>ESP 8.2.2</t>
  </si>
  <si>
    <t>8.2.2</t>
  </si>
  <si>
    <t xml:space="preserve">Suministro, transporte y colocación de Lavamanos con mesón extruidos de una sola pieza conformado en Corian color blanco glaciar o similar de 12 mm grosor de 600 mm x 2300 mm, incluye perforación de griferías y los elementos necesarios para su correcto funcionamiento. No incluye accesorios, trabajos de obra civil, eléctricos, gas, ni transporte vertical a partir del 3er piso. </t>
  </si>
  <si>
    <t>ESP 8.2.3</t>
  </si>
  <si>
    <t>8.2.3</t>
  </si>
  <si>
    <t xml:space="preserve">Suministro, transporte y colocación de Lavamanos con mesón extruidos de una sola pieza conformado en Corian color blanco glaciar o similar de 12 mm grosor de 600 mm x 2500 mm, incluye perforación de griferías y los elementos necesarios para su correcto funcionamiento. No incluye accesorios, trabajos de obra civil, eléctricos, gas, ni transporte vertical a partir del 3er piso. </t>
  </si>
  <si>
    <t>ESP 8.2.4</t>
  </si>
  <si>
    <t>8.2.4</t>
  </si>
  <si>
    <t xml:space="preserve">Suministro, transporte y colocación de Lavamanos con mesón extruidos de una sola pieza conformado en Corian color blanco glaciar o similar de 12 mm grosor de 600 mm x 1100 mm, incluye perforación de griferías y los elementos necesarios para su correcto funcionamiento. No incluye accesorios, trabajos de obra civil, eléctricos, gas, ni transporte vertical a partir del 3er piso. </t>
  </si>
  <si>
    <t>TOTAL DE MESÓN - LAVAMANOS</t>
  </si>
  <si>
    <t>8.3.0</t>
  </si>
  <si>
    <t>INCRUSTACIONES/ACCESORIOS</t>
  </si>
  <si>
    <t>ESP 8.3.1</t>
  </si>
  <si>
    <t>8.3.1</t>
  </si>
  <si>
    <t>Suministro, transporte y colocación de DISPENSADOR JABON  expuesto, de accionamiento tipo push ref. 706520001, marca corona o equivalente, con capacidad para un litro de jabón y los demás elementos necesarios para su correcto funcionamiento.</t>
  </si>
  <si>
    <t>ESP 8.3.2</t>
  </si>
  <si>
    <t>8.3.2</t>
  </si>
  <si>
    <t>Suministro, transporte y colocación de papelera metálica ref 706630001 tipo Corona o equivalente. Incluye pegacor y todos los demás elementos necesarios para su correcta instalación.</t>
  </si>
  <si>
    <t>ESP 8.3.3</t>
  </si>
  <si>
    <t>8.3.3</t>
  </si>
  <si>
    <t>Suministro, transporte y colocación de dispensador de papel higiénico ref 706670001  o equivalente, elaborado en acero inoxidable que evita la corrosión, pelado y decoloración por agua, incluye ranura para conocer la cantidad de papel restante y todos los elementos necesarios para su correcta instalación. Ideal para espacios públicos de alto tráfico.</t>
  </si>
  <si>
    <t>ESP 8.3.4</t>
  </si>
  <si>
    <t>8.3.4</t>
  </si>
  <si>
    <t>Suministro, transporte e instalación de Secador de manos potenza, en acero inoxidable, tipo turbo con sistema de sensor para uso de manos libres ref.706650001 o equivalente.  Diseñado para anclaje a muro con restricciones de seguridad para proteger su instalación y vandalismos leves. Potencia 1800 w, contiene el secador y todos los elementos necesarios para su correcta instalación.</t>
  </si>
  <si>
    <t>ESP 8.3.5</t>
  </si>
  <si>
    <t>8.3.5</t>
  </si>
  <si>
    <t>Suministro, transporte y colocación de barra de seguridad para discapacitados ref. 706560001 marca corono o equivalente, de 24" en acero inoxidable. Incluye pernos para anclaje, escudos en acero inoxidable y todos los elementos necesarios para su correcta instalación y funcionamiento, según diseño.</t>
  </si>
  <si>
    <t>ESP 8.3.6</t>
  </si>
  <si>
    <t>8.3.6</t>
  </si>
  <si>
    <t>Suministro, transporte y colocación de barra de seguridad para discapacitados ref. 706570001 marca corono o equivalente, de 30" en acero inoxidable. Incluye pernos para anclaje, escudos en acero inoxidable y todos los elementos necesarios para su correcta instalación y funcionamiento, según diseño.</t>
  </si>
  <si>
    <t>ESP 8.3.7</t>
  </si>
  <si>
    <t>8.3.7</t>
  </si>
  <si>
    <t>Suministro, transporte y colocación de Brazos Soporte Lavamanos Drywall ref. 718040001 o equivalente  y los elementos necesarios para su correcta instalación.</t>
  </si>
  <si>
    <t>ESP 8.3.8</t>
  </si>
  <si>
    <t>8.3.8</t>
  </si>
  <si>
    <t>Suministro, transporte y colocación de dispensador de toallas de manos en acero inoxidable Ref 706150001 Corona o equivalente, con sistema anti vandálico con llave, incluye juegos para mantenimiento, ranura para conocer la cantidad de toallas restantes para abastecimiento y los elementos necesarios para su correcto funcionamiento.</t>
  </si>
  <si>
    <t>TOTAL DE INCRUSTACIONES/ACCESORIOS</t>
  </si>
  <si>
    <t>8.4.0</t>
  </si>
  <si>
    <t>GRIFERÍAS</t>
  </si>
  <si>
    <t>ESP 8.4.1</t>
  </si>
  <si>
    <t>8.4.1</t>
  </si>
  <si>
    <t>Suministro, transporte y colocación de Grifería Sfera Sense Dual para lavamanos , marca corona o equivalente, referencia 701370001 en acero inoxidable. Instalación con tornillos de cabeza bristol y anillo de seguridad, consumo de agua de 1.3 litros por minuto, no adiciona plomo al agua, opera con adaptador AC de 110V y respaldo de baterías AA alcalinas (no incluidas) y los materiales necesarios para su correcta instalación.</t>
  </si>
  <si>
    <t>ESP 8.4.2</t>
  </si>
  <si>
    <t>8.4.2</t>
  </si>
  <si>
    <t>Suministro, transporte y colocación de Grifería lavamanos institucional tipo push mesa Max cromada  Ref: MX1020001 Corona o equivalente, ideal para instituciones de alto tráfico, incluye aireador oculto anti vandálico e intercambiable con herramienta especial que facilita el mantenimiento, grifería con accionamiento mediante botón amplio de tipo push suave, con cierre automático que facilita el uso y todos los elementos necesarios para su correcto funcionamiento.</t>
  </si>
  <si>
    <t>ESP 8.4.3</t>
  </si>
  <si>
    <t>8.4.3</t>
  </si>
  <si>
    <t>Colocación de rejilla de piso de perforación cuadriculada con dimensiones de 10x10mm marca grival o equivalente. Incluye suministro e instalación.</t>
  </si>
  <si>
    <t>ESP 8.4.4</t>
  </si>
  <si>
    <t>8.4.4</t>
  </si>
  <si>
    <t>Suministro, transporte y colocación de Ducha antivandálica, regadera tubular Ref. 754000001 marca corona  o equivalente.  Incluye cierre automático temporizado que evita el desperdicio de agua  y los elementos necesarios para su correcto funcionamiento.</t>
  </si>
  <si>
    <t>ESP 8.4.5</t>
  </si>
  <si>
    <t>8.4.5</t>
  </si>
  <si>
    <t>Suministro, transporte e instalación de Grifería Lavaplatos Monocontrol Vera Basic, acabado brillante, incluye: Acople Griflex o similar y los materiales necesarios para su correcta instalación.</t>
  </si>
  <si>
    <t>ESP 8.4.6</t>
  </si>
  <si>
    <t>8.4.6</t>
  </si>
  <si>
    <r>
      <rPr>
        <sz val="11"/>
        <color rgb="FF000000"/>
        <rFont val="Arial"/>
        <family val="2"/>
      </rPr>
      <t>Suministro, transporte e instalación de Grifería para lavamanos monocontrol Greta mateblack alta o equivalente</t>
    </r>
    <r>
      <rPr>
        <sz val="11"/>
        <color rgb="FFFF0000"/>
        <rFont val="Arial"/>
        <family val="2"/>
      </rPr>
      <t xml:space="preserve">, </t>
    </r>
    <r>
      <rPr>
        <sz val="11"/>
        <color rgb="FF000000"/>
        <rFont val="Arial"/>
        <family val="2"/>
      </rPr>
      <t>estructura robusta que ofrece mayor durabilidad, incluye los elementos necesarios para su correcto funcionamiento.</t>
    </r>
  </si>
  <si>
    <t>TOTAL DE GRIFERÍAS</t>
  </si>
  <si>
    <t>8.5.0</t>
  </si>
  <si>
    <t>ESPEJOS</t>
  </si>
  <si>
    <t>ESP 8.5.1</t>
  </si>
  <si>
    <t>8.5.1</t>
  </si>
  <si>
    <t>Suministro, transporte y colocación de Espejo plano de pared espesor 4mm calidad cristal o similar (sin distorsión) flotado y pulido, sin biseles de 2.40x0.70 cm.  Incluye, cinta doble faz, pega amarilla, silicona antihongos, y todos los demás elementos necesarios para su correcta instalación.</t>
  </si>
  <si>
    <t>ESP 8.5.2</t>
  </si>
  <si>
    <t>8.5.2</t>
  </si>
  <si>
    <t>Suministro, transporte y colocación de Espejo plano de pared espesor 4mm calidad cristal o similar (sin distorsión) flotado y pulido, sin biseles de 1.90x0.70 cm.  Incluye, cinta doble faz, pega amarilla, silicona antihongos, y todos los demás elementos necesarios para su correcta instalación.</t>
  </si>
  <si>
    <t>ESP 8.5.3</t>
  </si>
  <si>
    <t>8.5.3</t>
  </si>
  <si>
    <t>Suministro, transporte y colocación de Espejo plano de pared espesor 4mm calidad cristal o similar (sin distorsión) flotado y pulido, sin biseles de 1.00x0.70 cm.  Incluye, cinta doble faz, pega amarilla, silicona antihongos, y todos los demás elementos necesarios para su correcta instalación.</t>
  </si>
  <si>
    <t>ESP 8.5.4</t>
  </si>
  <si>
    <t>8.5.4</t>
  </si>
  <si>
    <t>Suministro, transporte y colocación de Espejo plano de pared espesor 4mm calidad cristal o similar (sin distorsión) flotado y pulido, sin biseles de 2.20x0.70 cm.  Incluye, cinta doble faz, pega amarilla, silicona antihongos, y todos los demás elementos necesarios para su correcta instalación.</t>
  </si>
  <si>
    <t>ESP 8.5.5</t>
  </si>
  <si>
    <t>8.5.5</t>
  </si>
  <si>
    <t>Suministro, transporte y colocación de Espejo plano de pared espesor 4mm calidad cristal o similar (sin distorsión) flotado y pulido, sin biseles de 4.20x0.70 cm.  Incluye, cinta doble faz, pega amarilla, silicona antihongos, y todos los demás elementos necesarios para su correcta instalación.</t>
  </si>
  <si>
    <t>ESP 8.5.6</t>
  </si>
  <si>
    <t>8.5.6</t>
  </si>
  <si>
    <t>Suministro, transporte y colocación de Espejo plano de pared espesor 4mm calidad cristal o similar (sin distorsión) flotado y pulido, sin biseles de 3.00x0.70 cm.  Incluye, cinta doble faz, pega amarilla, silicona antihongos, y todos los demás elementos necesarios para su correcta instalación.</t>
  </si>
  <si>
    <t>ESP 8.5.7</t>
  </si>
  <si>
    <t>8.5.7</t>
  </si>
  <si>
    <t>Suministro, transporte y colocación de Espejo plano flotado, inclinado 10° para baño de movilidad reducida.. Incluye, cinta doble faz, pega amarilla, silicona antihongos, y todos los demás elementos necesarios para su correcta instalación.</t>
  </si>
  <si>
    <t>TOTAL DE ESPEJOS</t>
  </si>
  <si>
    <t>8.6.0</t>
  </si>
  <si>
    <t>VARIOS APARATOS SANITARIOS</t>
  </si>
  <si>
    <t>ESP 8.6.1</t>
  </si>
  <si>
    <t>8.6.1</t>
  </si>
  <si>
    <t>Suministro, transporte y colocación de lava escobas prefabricado en granito y cemento blanco vaciado, formato de 42 x 42 x 25 cm. Incluye mortero 1:4, llave boca manguera, sifón y todo los demás elementos necesarios para su correcta instalación y funcionamiento.</t>
  </si>
  <si>
    <t>ESP 8.6.2</t>
  </si>
  <si>
    <t>8.6.2</t>
  </si>
  <si>
    <t>Suministro y transporte de bañera con escalera línea veterinaria ref VT12 -ZINGAL o similar en acero inoxidable para el lavado de caniles.</t>
  </si>
  <si>
    <t>ESP 8.6.3</t>
  </si>
  <si>
    <t>8.6.3</t>
  </si>
  <si>
    <t xml:space="preserve">Suministro y transporte de mesa en acero inoxidable para cuarto de basuras de .90x1.50x,50 cm con entrepaño, color gris metal, bases o patas en acero inoxidable redondo de 1"1/2; superficie elaborada en acero inoxidable 304 certificado calibre 18 con refuerzo para lograr mayor estabilidad y rigidez; entrepaño fijo inferior elaborado en acero inoxidable 304 certificado calibre 18 con refuerzo para lograr mayor estabilidad y rigidez; 2 soportes en platina fijos con el fin de anclar la mesa a la pared para lograr mayor estabilidad. no incluye ningún adorno, ni accesorios, ni piezas adicionales ni ningún otro elemento que lo acompañan. </t>
  </si>
  <si>
    <t>ESP 8.6.4</t>
  </si>
  <si>
    <t>8.6.4</t>
  </si>
  <si>
    <t>Suministro, transporte e instalación de cabina en vidrio templado de 1.82 ancho x 1.80, sistema primavera en vidrio templado 6mm</t>
  </si>
  <si>
    <t>TOTAL DE VARIOS APARATOS SANITARIOS</t>
  </si>
  <si>
    <t>8.7.0</t>
  </si>
  <si>
    <t>MADERA</t>
  </si>
  <si>
    <t>ESP 8.7.1</t>
  </si>
  <si>
    <t>8.7.1</t>
  </si>
  <si>
    <t>Suministro, transporte e instalación de MUEBLE CAFETÍN 01,  02 del piso 3,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herramienta y los elementos necesarios para su correcto funcionamiento. No incluye grifería.</t>
  </si>
  <si>
    <t>ESP 8.7.2</t>
  </si>
  <si>
    <t>8.7.2</t>
  </si>
  <si>
    <t>Suministro e instalación de MUEBLE CAFETÍN 03 P03, muebles inferiores con entrepaños y cajones en MDF recubierto en laminado de alta presión Ref. Real 2261 Opak White Chromacore o equivalente 15 mm, con tapas frontales en el mismo material , bisagras, herramienta y los elementos necesarios para su correcto funcionamiento.  No incluye grifería.</t>
  </si>
  <si>
    <t>ESP 8.7.3</t>
  </si>
  <si>
    <t>8.7.3</t>
  </si>
  <si>
    <t>Suministro e instalación de CAFETÍN 01, 02 Piso 4, incluye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y los elementos necesarios para su correcta instalación. No incluye grifería</t>
  </si>
  <si>
    <t>ESP 8.7.4</t>
  </si>
  <si>
    <t>8.7.4</t>
  </si>
  <si>
    <t>Suministro e instalación de CAFETÍN P05, muebles inferiores con entrepaños y cajones en MDF recubierto en laminado de alta presión Ref. Real 2261 Opak White Chromacore o equivalente 15 mm, con tapas frontales en el mismo material y los elementos necesarios para su correcta instalación. No incluye grifería</t>
  </si>
  <si>
    <t>ESP 8.7.5</t>
  </si>
  <si>
    <t>8.7.5</t>
  </si>
  <si>
    <t xml:space="preserve">Suministro e instalación de COCINETA 01 y 03  Piso 5,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y los elementos necesarios para su correcta instalación No incluye grifería </t>
  </si>
  <si>
    <t>ESP 8.7.6</t>
  </si>
  <si>
    <t>8.7.6</t>
  </si>
  <si>
    <t xml:space="preserve">Suministro e instalación de COCINETA 02 P05, muebles inferiores con entrepaños recubierto en laminado de alta presión Ref. Real 2261 Opak White Chromacore o equivalente 15 mm, con tapas frontales en el mismo material y los elementos necesarios para su correcta instalación. No incluye grifería. </t>
  </si>
  <si>
    <t>ESP 8.7.7</t>
  </si>
  <si>
    <t>8.7.7</t>
  </si>
  <si>
    <t>Suministro e instalación de COCINETA 04 P05, muebles inferiores con entrepaños y cajones en MDF recubierto en laminado de alta presión Ref. Real 2261 Opak White Chromacore o equivalente 15 mm con tapas frontales en el mismo material y  los elementos necesarios para su correcta instalación. No incluye grifería.</t>
  </si>
  <si>
    <t>ESP 8.7.8</t>
  </si>
  <si>
    <t xml:space="preserve"> 8.7.8</t>
  </si>
  <si>
    <r>
      <rPr>
        <sz val="11"/>
        <color rgb="FF000000"/>
        <rFont val="Arial"/>
        <family val="2"/>
      </rPr>
      <t>Suministro e instalación de MUEBLE LACTANCIA</t>
    </r>
    <r>
      <rPr>
        <sz val="11"/>
        <color rgb="FFFF0000"/>
        <rFont val="Arial"/>
        <family val="2"/>
      </rPr>
      <t xml:space="preserve"> , </t>
    </r>
    <r>
      <rPr>
        <sz val="11"/>
        <color rgb="FF000000"/>
        <rFont val="Arial"/>
        <family val="2"/>
      </rPr>
      <t>muebles inferiores con entrepaños y cajones en MDF recubierto en laminado de alta presión Ref. Real2261 Opak White Chromacore o equivalente 15 mm con tapas frontales en el mismo material y los elementos necesarios para su correcta instalación. No incluye grifería</t>
    </r>
  </si>
  <si>
    <t>ESP 8.7.9</t>
  </si>
  <si>
    <t>8.7.9</t>
  </si>
  <si>
    <t>Suministro e instalación de MUEBLE COPIADO,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y los elementos necesarios para su correcta instalación.</t>
  </si>
  <si>
    <t>ESP 8.7.10</t>
  </si>
  <si>
    <t>8.7.10</t>
  </si>
  <si>
    <t>Suministro e instalación según especificaciones de plano de MUEBLE INFERIOR DE RECEPCIÓN en MDF recubierto en laminado de alta presión Ref. Real 1556 Up Roble Sepia o equivalente y los elementos necesarios para su correcta instalación.</t>
  </si>
  <si>
    <t>ESP 8.7.11</t>
  </si>
  <si>
    <t>8.7.11</t>
  </si>
  <si>
    <t>Suministro e instalación según especificaciones de plano de MUEBLE DE LOCUTORIO con divisiones en MDF recubierto con laminado de alta presión Ref. Real 1535 Up Okumen, mueble inferior en MDF recubierto en laminado de alta presión Ref. Real 1556 Up Roble Sepia y los materiales necesarios para su correcta instalación.</t>
  </si>
  <si>
    <t>TOTAL DE MADERA</t>
  </si>
  <si>
    <t>TOTAL DE APARATOS/GRIFERÍA/MUEBLES/MESONES</t>
  </si>
  <si>
    <t>9.0.0</t>
  </si>
  <si>
    <t>RED CONTRA INCENDIO</t>
  </si>
  <si>
    <t>9.1.0</t>
  </si>
  <si>
    <t>SEGURIDAD HUMANA</t>
  </si>
  <si>
    <t>ESP 9.1.1</t>
  </si>
  <si>
    <t>9.1.1</t>
  </si>
  <si>
    <t xml:space="preserve">Suministro, transporte e instalación de señalización Institucional, de plástico de estireno 30 x 20  calibre .80, su colocación se ubicara en una altura mínima 1.60m  pegado con cinta doble fax, utilizando señalización fotoluminiscentes (6 horas) .   incluye: elementos de fijación y/o fijación, material, mano de obra, herramienta, equipo.  </t>
  </si>
  <si>
    <t>ESP 9.1.2</t>
  </si>
  <si>
    <t>9.1.2</t>
  </si>
  <si>
    <t xml:space="preserve">Suministro, transporte e instalación de señalización Institucional, de plástico de estireno .60x.60 cm  calibre .80, su colocación se ubicara en una altura mínima 1.60m  pegado sobre tubo galvanizado de 2", utilizando señalización fotoluminiscentes (6 horas) . Incluye: elementos de fijación y/o fijación, material, mano de obra, herramienta, equipo.  </t>
  </si>
  <si>
    <t>TOTAL DE SEGURIDAD HUMANA</t>
  </si>
  <si>
    <t>9.2.0</t>
  </si>
  <si>
    <t>SISTEMA DE DETECCIÓN DE INCENDIOS</t>
  </si>
  <si>
    <t>ESP 9.2.1</t>
  </si>
  <si>
    <t>9.2.1</t>
  </si>
  <si>
    <t xml:space="preserve">Suministro e instalación de tubería de  1" tipo EMT , incluyendo curvas, adaptadores, elementos de soporte, cajas de empalme, fijación y los materiales necesarios para su correcta instalación </t>
  </si>
  <si>
    <t>ESP 9.2.2</t>
  </si>
  <si>
    <t>9.2.2</t>
  </si>
  <si>
    <t xml:space="preserve">Suministro e instalación de tubería de  3/4" tipo EMT , incluyendo curvas, adaptadores, elementos de soporte, cajas de empalme, fijación y los materiales necesarios para su correcta instalación </t>
  </si>
  <si>
    <t>ESP 9.2.3</t>
  </si>
  <si>
    <t>9.2.3</t>
  </si>
  <si>
    <t xml:space="preserve">Suministro e instalación de Cable belden trenzado y blindado referencia 9581 para utilizar en SLC y en circuitos de potencia, calibre 14 AWG y los materiales necesarios para su correcta instalación </t>
  </si>
  <si>
    <t>ESP 9.2.4</t>
  </si>
  <si>
    <t>9.2.4</t>
  </si>
  <si>
    <t xml:space="preserve">Suministro e instalación de cable PHSC-190-XCR Protectowire, Type XCR (190°F / 88°C) incluye soportes, fijaciones, cajas de empalme, etc. y los materiales necesarios para su correcta instalación </t>
  </si>
  <si>
    <t>ESP 9.2.5</t>
  </si>
  <si>
    <t>9.2.5</t>
  </si>
  <si>
    <t xml:space="preserve">Suministro e instalación de Detectores de humo fotoeléctrico FSP-951 incluyendo base y los materiales necesarios para su correcta instalación </t>
  </si>
  <si>
    <t>ESP 9.2.6</t>
  </si>
  <si>
    <t>9.2.6</t>
  </si>
  <si>
    <t xml:space="preserve">Suministro e instalación de Resistencia fin de línea y los materiales necesarios para su correcta instalación </t>
  </si>
  <si>
    <t>ESP 9.2.7</t>
  </si>
  <si>
    <t>9.2.7</t>
  </si>
  <si>
    <t xml:space="preserve">Suministro e instalación de Combinación bocina estrobo SpectrAlert Indoor Wall Horn/Strobe  NOTIFIER P2R 75 candelas y los materiales necesarios para su correcta instalación </t>
  </si>
  <si>
    <t>ESP 9.2.8</t>
  </si>
  <si>
    <t>9.2.8</t>
  </si>
  <si>
    <t xml:space="preserve">Suministro e instalación de Pulsadores manual de alarma inteligentes NBG-12LX   NOTIFIER by Honeywell o similar y los materiales necesarios para su correcta instalación </t>
  </si>
  <si>
    <t>ESP 9.2.9</t>
  </si>
  <si>
    <t>9.2.9</t>
  </si>
  <si>
    <t xml:space="preserve">Suministro e instalación de Supresores de pico marca DTK-2LVLP-F  y los materiales necesarios para su correcta instalación </t>
  </si>
  <si>
    <t>ESP 9.2.10</t>
  </si>
  <si>
    <t>9.2.10</t>
  </si>
  <si>
    <t xml:space="preserve">Suministro e instalación de Módulo monitor direccionable FMM-101  Flash Scan y los materiales necesarios para su correcta instalación </t>
  </si>
  <si>
    <t>ESP 9.2.11</t>
  </si>
  <si>
    <t>9.2.11</t>
  </si>
  <si>
    <t xml:space="preserve">Suministro e instalación de Módulo de control direccionable FCM-1 Flash Scan y los materiales necesarios para su correcta instalación </t>
  </si>
  <si>
    <t>ESP 9.2.12</t>
  </si>
  <si>
    <t>9.2.12</t>
  </si>
  <si>
    <t xml:space="preserve">Suministro e instalación de Módulo de aislamiento direccionable ISO_X y los materiales necesarios para su correcta instalación </t>
  </si>
  <si>
    <t>ESP 9.2.13</t>
  </si>
  <si>
    <t>9.2.13</t>
  </si>
  <si>
    <t xml:space="preserve">Suministro e instalación de Tablero remoto LCD 80 y los materiales necesarios para su correcta instalación </t>
  </si>
  <si>
    <t>ESP 9.2.14</t>
  </si>
  <si>
    <t>9.2.14</t>
  </si>
  <si>
    <t xml:space="preserve">Suministro e instalación de Tablero marca NOTIFIER NF-S2 referencia 3030 o similar, incluye tarjetas para 4 loops, tarjeta High-speed neti fire-Net y demás componentes del tablero y los materiales necesarios para su correcta instalación </t>
  </si>
  <si>
    <t>ESP 9.2.15</t>
  </si>
  <si>
    <t>9.2.15</t>
  </si>
  <si>
    <t xml:space="preserve">Suministro e instalación de FRE (Fuente remota de energía 6 AMP)y los materiales necesarios para su correcta instalación </t>
  </si>
  <si>
    <t>TOTAL DE SISTEMA DE DETECCIÓN DE INCENDIOS</t>
  </si>
  <si>
    <t>9.3.0</t>
  </si>
  <si>
    <t>RED CONTRA INCENDIOS - RCI</t>
  </si>
  <si>
    <t>9.3.1</t>
  </si>
  <si>
    <t>TUBERÍAS</t>
  </si>
  <si>
    <t>ESP 9.3.1.1</t>
  </si>
  <si>
    <t>9.3.1.1</t>
  </si>
  <si>
    <t>Suministro, transporte e instalación de tubería ranurada ASTM A -53  8" A.C. SCH 40 y los materiales necesarios para su correcta instalación</t>
  </si>
  <si>
    <t>ESP 9.3.1.2</t>
  </si>
  <si>
    <t>9.3.1.2</t>
  </si>
  <si>
    <t>Suministro, transporte e instalación de tubería ranurada ASTM A -53  6" A.C. SCH 40 y los materiales necesarios para su correcta instalación</t>
  </si>
  <si>
    <t>ESP 9.3.1.3</t>
  </si>
  <si>
    <t>9.3.1.3</t>
  </si>
  <si>
    <t>Suministro, transporte e instalación de tubería ranurada ASTM A -53  4" A.C. SCH 40 y los materiales necesarios para su correcta instalación</t>
  </si>
  <si>
    <t>ESP 9.3.1.4</t>
  </si>
  <si>
    <t>9.3.1.4</t>
  </si>
  <si>
    <t>Suministro, transporte e instalación de tubería ranurada ASTM A -53  3" A.C. SCH 40 y los materiales necesarios para su correcta instalación</t>
  </si>
  <si>
    <t>ESP 9.3.1.5</t>
  </si>
  <si>
    <t>9.3.1.5</t>
  </si>
  <si>
    <t>Suministro, transporte e instalación de tubería ranurada ASTM A -53  2 1/2" A.C. SCH 40 y los materiales necesarios para su correcta instalación</t>
  </si>
  <si>
    <t>ESP 9.3.1.6</t>
  </si>
  <si>
    <t>9.3.1.6</t>
  </si>
  <si>
    <t>Suministro, transporte e instalación de tubería ranurada ASTM A -53  2" A.C. SCH 40 y los materiales necesarios para su correcta instalación</t>
  </si>
  <si>
    <t>ESP 9.3.1.7</t>
  </si>
  <si>
    <t>9.3.1.7</t>
  </si>
  <si>
    <t>Suministro, transporte e instalación de tubería ranurada ASTM A -53  1 1/2" A.C. SCH 40 y los materiales necesarios para su correcta instalación</t>
  </si>
  <si>
    <t>ESP 9.3.1.8</t>
  </si>
  <si>
    <t>9.3.1.8</t>
  </si>
  <si>
    <t>Suministro, transporte e instalación de tubería ranurada ASTM A -53  1 1/4" A.C. SCH 40 y los materiales necesarios para su correcta instalación</t>
  </si>
  <si>
    <t>ESP 9.3.1.9</t>
  </si>
  <si>
    <t>9.3.1.9</t>
  </si>
  <si>
    <t>Suministro, transporte e instalación de tubería ASTM A -53  1" A.C. SCH 40 y los materiales necesarios para su correcta instalación</t>
  </si>
  <si>
    <t>ESP 9.3.1.10</t>
  </si>
  <si>
    <t>9.3.1.10</t>
  </si>
  <si>
    <t>Suministro, transporte e instalación de tubería ASTM A -53  1/2" A.C. SCH 40 y los materiales necesarios para su correcta instalación</t>
  </si>
  <si>
    <t>TOTAL DE TUBERÍAS</t>
  </si>
  <si>
    <t>9.3.2</t>
  </si>
  <si>
    <t xml:space="preserve">ACCESORIOS
</t>
  </si>
  <si>
    <t>ESP 9.3.2.1</t>
  </si>
  <si>
    <t>9.3.2.1</t>
  </si>
  <si>
    <t>Suministro, transporte e instalación de Codo 8" ranurado UL/FM y los materiales necesarios para su correcta instalación</t>
  </si>
  <si>
    <t>ESP 9.3.2.2</t>
  </si>
  <si>
    <t>9.3.2.2</t>
  </si>
  <si>
    <t>Suministro, transporte e instalación de Codo 6" ranurado UL/FM y los materiales necesarios para su correcta instalación</t>
  </si>
  <si>
    <t>ESP 9.3.2.3</t>
  </si>
  <si>
    <t>9.3.2.3</t>
  </si>
  <si>
    <t>Suministro, transporte e instalación de Codo 4" ranurado UL/FM y los materiales necesarios para su correcta instalación</t>
  </si>
  <si>
    <t>ESP 9.3.2.4</t>
  </si>
  <si>
    <t>9.3.2.4</t>
  </si>
  <si>
    <t>Suministro, transporte e instalación de Codo 3" ranurado UL/FM y los materiales necesarios para su correcta instalación</t>
  </si>
  <si>
    <t>ESP 9.3.2.5</t>
  </si>
  <si>
    <t>9.3.2.5</t>
  </si>
  <si>
    <t>Suministro, transporte e instalación de Codo 2 1/2" ranurado UL/FM y los materiales necesarios para su correcta instalación</t>
  </si>
  <si>
    <t>ESP 9.3.2.6</t>
  </si>
  <si>
    <t>9.3.2.6</t>
  </si>
  <si>
    <t>Suministro, transporte e instalación de Codo 2" ranurado UL/FM y los materiales necesarios para su correcta instalación</t>
  </si>
  <si>
    <t>ESP 9.3.2.7</t>
  </si>
  <si>
    <t>9.3.2.7</t>
  </si>
  <si>
    <t>Suministro, transporte e instalación de Codo 1 1/2" ranurado UL/FM y los materiales necesarios para su correcta instalación</t>
  </si>
  <si>
    <t>ESP 9.3.2.8</t>
  </si>
  <si>
    <t>9.3.2.8</t>
  </si>
  <si>
    <t>Suministro, transporte e instalación de Codo 1 1/4" ranurado UL/FM y los materiales necesarios para su correcta instalación</t>
  </si>
  <si>
    <t>ESP 9.3.2.9</t>
  </si>
  <si>
    <t>9.3.2.9</t>
  </si>
  <si>
    <t>Suministro, transporte e instalación de Codo 1" ranurado UL/FM y los materiales necesarios para su correcta instalación</t>
  </si>
  <si>
    <t>ESP 9.3.2.10</t>
  </si>
  <si>
    <t>9.3.2.10</t>
  </si>
  <si>
    <t>Suministro, transporte e instalación de Codo 1/2" roscado UL/FM y los materiales necesarios para su correcta instalación</t>
  </si>
  <si>
    <t>ESP 9.3.2.11</t>
  </si>
  <si>
    <t>9.3.2.11</t>
  </si>
  <si>
    <t>Suministro, transporte e instalación de TEE 6" x 4" ranurada UL/FM y los materiales necesarios para su correcta instalación</t>
  </si>
  <si>
    <t>ESP 9.3.2.12</t>
  </si>
  <si>
    <t>9.3.2.12</t>
  </si>
  <si>
    <t>Suministro, transporte e instalación de TEE 6" x 3" ranurada UL/FM y los materiales necesarios para su correcta instalación</t>
  </si>
  <si>
    <t>ESP 9.3.2.13</t>
  </si>
  <si>
    <t>9.3.2.13</t>
  </si>
  <si>
    <t>Suministro, transporte e instalación de TEE 6" ranurada UL/FM y los materiales necesarios para su correcta instalación</t>
  </si>
  <si>
    <t>ESP 9.3.2.14</t>
  </si>
  <si>
    <t>9.3.2.14</t>
  </si>
  <si>
    <t>Suministro, transporte e instalación de TEE 4"x 3"ranurada UL/FM y los materiales necesarios para su correcta instalación</t>
  </si>
  <si>
    <t>ESP 9.3.2.15</t>
  </si>
  <si>
    <t>9.3.2.15</t>
  </si>
  <si>
    <t>Suministro, transporte e instalación de TEE 4"x 2 1/2"ranurada UL/FM y los materiales necesarios para su correcta instalación</t>
  </si>
  <si>
    <t>ESP 9.3.2.16</t>
  </si>
  <si>
    <t>9.3.2.16</t>
  </si>
  <si>
    <t>Suministro, transporte e instalación de TEE 4" ranurada UL/FM y los materiales necesarios para su correcta instalación</t>
  </si>
  <si>
    <t>ESP 9.3.2.17</t>
  </si>
  <si>
    <t>9.3.2.17</t>
  </si>
  <si>
    <t>Suministro, transporte e instalación de TEE 3" X 2 1/2" ranurada UL/FM y los materiales necesarios para su correcta instalación</t>
  </si>
  <si>
    <t>ESP 9.3.2.18</t>
  </si>
  <si>
    <t>9.3.2.18</t>
  </si>
  <si>
    <t>Suministro, transporte e instalación de TEE 3" X 2" ranurada UL/FM y los materiales necesarios para su correcta instalación</t>
  </si>
  <si>
    <t>ESP 9.3.2.19</t>
  </si>
  <si>
    <t>9.3.2.19</t>
  </si>
  <si>
    <t>Suministro, transporte e instalación de TEE 3" ranurada UL/FM y los materiales necesarios para su correcta instalación</t>
  </si>
  <si>
    <t>ESP 9.3.2.20</t>
  </si>
  <si>
    <t>9.3.2.20</t>
  </si>
  <si>
    <t>Suministro, transporte e instalación de TEE 2 1/2" x 2" ranurada UL/FM y los materiales necesarios para su correcta instalación</t>
  </si>
  <si>
    <t>ESP 9.3.2.21</t>
  </si>
  <si>
    <t>9.3.2.21</t>
  </si>
  <si>
    <t>Suministro, transporte e instalación de TEE 2 1/2" ranurada UL/FM y los materiales necesarios para su correcta instalación</t>
  </si>
  <si>
    <t>ESP 9.3.2.22</t>
  </si>
  <si>
    <t>9.3.2.22</t>
  </si>
  <si>
    <t>Suministro, transporte e instalación de TEE 2" ranurada UL/FM y los materiales necesarios para su correcta instalación</t>
  </si>
  <si>
    <t>ESP 9.3.2.23</t>
  </si>
  <si>
    <t>9.3.2.23</t>
  </si>
  <si>
    <t>Suministro, transporte e instalación de TEE 1 1/2" ranurada UL/FM y los materiales necesarios para su correcta instalación</t>
  </si>
  <si>
    <t>ESP 9.3.2.24</t>
  </si>
  <si>
    <t>9.3.2.24</t>
  </si>
  <si>
    <t>Suministro, transporte e instalación de TEE 1 1/2" X 1 1/4"ranurada UL/FM y los materiales necesarios para su correcta instalación</t>
  </si>
  <si>
    <t>ESP 9.3.2.25</t>
  </si>
  <si>
    <t>9.3.2.25</t>
  </si>
  <si>
    <t>Suministro, transporte e instalación de TEE 1" ranurada UL/FM y los materiales necesarios para su correcta instalación</t>
  </si>
  <si>
    <t>ESP 9.3.2.26</t>
  </si>
  <si>
    <t>9.3.2.26</t>
  </si>
  <si>
    <t>Suministro, transporte e instalación de TEE 1/2" ranurada UL/FM y los materiales necesarios para su correcta instalación</t>
  </si>
  <si>
    <t>ESP 9.3.2.27</t>
  </si>
  <si>
    <t>9.3.2.27</t>
  </si>
  <si>
    <t>Suministro, transporte e instalación de TEE mecánica 6"x 4" ranurada UL/FM  y los materiales necesarios para su correcta instalación</t>
  </si>
  <si>
    <t>ESP 9.3.2.28</t>
  </si>
  <si>
    <t>9.3.2.28</t>
  </si>
  <si>
    <t>Suministro, transporte e instalación de TEE mecánica 6"x 2" ranurada UL/FM  y los materiales necesarios para su correcta instalación</t>
  </si>
  <si>
    <t>ESP 9.3.2.29</t>
  </si>
  <si>
    <t>9.3.2.29</t>
  </si>
  <si>
    <t>Suministro, transporte e instalación de TEE mecánica 6"x 3" ranurada UL/FM y los materiales necesarios para su correcta instalación</t>
  </si>
  <si>
    <t>ESP 9.3.2.30</t>
  </si>
  <si>
    <t>9.3.2.30</t>
  </si>
  <si>
    <t>Suministro, transporte e instalación de TEE mecánica 4"x 2 1/2" ranurada UL/FM y los materiales necesarios para su correcta instalación</t>
  </si>
  <si>
    <t>ESP 9.3.2.31</t>
  </si>
  <si>
    <t>9.3.2.31</t>
  </si>
  <si>
    <t>Suministro, transporte e instalación de TEE mecánica 3"x 1 1/2" ranurada UL/FM y los materiales necesarios para su correcta instalación</t>
  </si>
  <si>
    <t>ESP 9.3.2.32</t>
  </si>
  <si>
    <t>9.3.2.32</t>
  </si>
  <si>
    <t>Suministro, transporte e instalación de TEE mecánica 3"x 1 1/4" ranurada UL/FM y los materiales necesarios para su correcta instalación</t>
  </si>
  <si>
    <t>ESP 9.3.2.33</t>
  </si>
  <si>
    <t>9.3.2.33</t>
  </si>
  <si>
    <t>Suministro, transporte e instalación de TEE mecánica 3"x 1" ranurada UL/FM y los materiales necesarios para su correcta instalación</t>
  </si>
  <si>
    <t>ESP 9.3.2.34</t>
  </si>
  <si>
    <t>9.3.2.34</t>
  </si>
  <si>
    <t>Suministro, transporte e instalación de TEE mecánica 3"x 2" ranurada UL/FM y los materiales necesarios para su correcta instalación</t>
  </si>
  <si>
    <t>ESP 9.3.2.35</t>
  </si>
  <si>
    <t>9.3.2.35</t>
  </si>
  <si>
    <t>Suministro, transporte e instalación de TEE mecánica 2,1/2"x 1 1/2" ranurada UL/FM y los materiales necesarios para su correcta instalación</t>
  </si>
  <si>
    <t>ESP 9.3.2.36</t>
  </si>
  <si>
    <t>9.3.2.36</t>
  </si>
  <si>
    <t>Suministro, transporte e instalación de TEE mecánica 2,1/2"x 1 1/4" ranurada UL/FM y los materiales necesarios para su correcta instalación</t>
  </si>
  <si>
    <t>ESP 9.3.2.37</t>
  </si>
  <si>
    <t>9.3.2.37</t>
  </si>
  <si>
    <t>Suministro, transporte e instalación de TEE mecánica 2,1/2"x 1" ranurada UL/FM y los materiales necesarios para su correcta instalación</t>
  </si>
  <si>
    <t>ESP 9.3.2.38</t>
  </si>
  <si>
    <t>9.3.2.38</t>
  </si>
  <si>
    <t>Suministro, transporte e instalación de TEE mecánica 2"x 1 1/2" ranurada UL/FM y los materiales necesarios para su correcta instalación</t>
  </si>
  <si>
    <t>ESP 9.3.2.39</t>
  </si>
  <si>
    <t>9.3.2.39</t>
  </si>
  <si>
    <t>Suministro, transporte e instalación de TEE mecánica 2"x 1 1/4" ranurada UL/FM y los materiales necesarios para su correcta instalación</t>
  </si>
  <si>
    <t>ESP 9.3.2.40</t>
  </si>
  <si>
    <t>9.3.2.40</t>
  </si>
  <si>
    <t>Suministro, transporte e instalación de TEE mecánica 2"x 1" ranurada UL/FM y los materiales necesarios para su correcta instalación</t>
  </si>
  <si>
    <t>ESP 9.3.2.41</t>
  </si>
  <si>
    <t>9.3.2.41</t>
  </si>
  <si>
    <t>Suministro, transporte e instalación de TEE mecánica 1 1/2"x 1" ranurada UL/FM y los materiales necesarios para su correcta instalación</t>
  </si>
  <si>
    <t>ESP 9.3.2.42</t>
  </si>
  <si>
    <t>9.3.2.42</t>
  </si>
  <si>
    <t>Suministro, transporte e instalación de TEE mecánica 1 1/4"x 1" ranurada UL/FM y los materiales necesarios para su correcta instalación</t>
  </si>
  <si>
    <t>ESP 9.3.2.43</t>
  </si>
  <si>
    <t>9.3.2.43</t>
  </si>
  <si>
    <t>Suministro, transporte e instalación de reducción 8" x 6" UL/FM y los materiales necesarios para su correcta instalación</t>
  </si>
  <si>
    <t>ESP 9.3.2.44</t>
  </si>
  <si>
    <t>9.3.2.44</t>
  </si>
  <si>
    <t>Suministro, transporte e instalación de Reducción 6" x 4" UL/FM y los materiales necesarios para su correcta instalación</t>
  </si>
  <si>
    <t>ESP 9.3.2.45</t>
  </si>
  <si>
    <t>9.3.2.45</t>
  </si>
  <si>
    <t>Suministro, transporte e instalación de Reducción 6" x 3" UL/FM y los materiales necesarios para su correcta instalación</t>
  </si>
  <si>
    <t>ESP 9.3.2.46</t>
  </si>
  <si>
    <t>9.3.2.46</t>
  </si>
  <si>
    <t>Suministro, transporte e instalación de Reducción 4" x 3" UL/FM y los materiales necesarios para su correcta instalación</t>
  </si>
  <si>
    <t>ESP 9.3.2.47</t>
  </si>
  <si>
    <t>9.3.2.47</t>
  </si>
  <si>
    <t>Suministro, transporte e instalación de Reduccion 3" x 2, 1/2" UL/FM y los materiales necesarios para su correcta instalación</t>
  </si>
  <si>
    <t>ESP 9.3.2.48</t>
  </si>
  <si>
    <t>9.3.2.48</t>
  </si>
  <si>
    <t>Suministro, transporte e instalación de Reduccion 3" x 2" UL/FM y los materiales necesarios para su correcta instalación</t>
  </si>
  <si>
    <t>ESP 9.3.2.49</t>
  </si>
  <si>
    <t>9.3.2.49</t>
  </si>
  <si>
    <t>Suministro, transporte e instalación de Reducción 2 1/2" x 1 1/2" UL/FM y los materiales necesarios para su correcta instalación</t>
  </si>
  <si>
    <t>ESP 9.3.2.50</t>
  </si>
  <si>
    <t>9.3.2.50</t>
  </si>
  <si>
    <t>Suministro, transporte e instalación de Reducción 2 1/2" x 2" UL/FM y los materiales necesarios para su correcta instalación</t>
  </si>
  <si>
    <t>ESP 9.3.2.51</t>
  </si>
  <si>
    <t>9.3.2.51</t>
  </si>
  <si>
    <t>Suministro, transporte e instalación de Reducción 2" x 1, 1/2" UL/FM y los materiales necesarios para su correcta instalación</t>
  </si>
  <si>
    <t>ESP 9.3.2.52</t>
  </si>
  <si>
    <t>9.3.2.52</t>
  </si>
  <si>
    <t>Suministro, transporte e instalación de Reducción copa 1 1/4" x 3/4" UL/FM y los materiales necesarios para su correcta instalación</t>
  </si>
  <si>
    <t>ESP 9.3.2.53</t>
  </si>
  <si>
    <t>9.3.2.53</t>
  </si>
  <si>
    <t>Suministro, transporte e instalación de Reducción copa 1" x 3/4" ros-ros, 300 UL/FM y los materiales necesarios para su correcta instalación</t>
  </si>
  <si>
    <t>ESP 9.3.2.54</t>
  </si>
  <si>
    <t>9.3.2.54</t>
  </si>
  <si>
    <t>Suministro, transporte e instalación de Reducción copa 1" x 1/2" ros-ros, 300 UL/FM y los materiales necesarios para su correcta instalación</t>
  </si>
  <si>
    <t>ESP 9.3.2.55</t>
  </si>
  <si>
    <t>9.3.2.55</t>
  </si>
  <si>
    <t>Suministro, transporte e instalación de Tapón ranurado de 4" UL/FM y los materiales necesarios para su correcta instalación</t>
  </si>
  <si>
    <t>ESP 9.3.2.56</t>
  </si>
  <si>
    <t>9.3.2.56</t>
  </si>
  <si>
    <t>Suministro, transporte e instalación de Tapón ranurado de 3" UL/FM y los materiales necesarios para su correcta instalación</t>
  </si>
  <si>
    <t>ESP 9.3.2.57</t>
  </si>
  <si>
    <t>9.3.2.57</t>
  </si>
  <si>
    <t>Suministro, transporte e instalación de Tapón ranurado de 2 1/2" UL/FM y los materiales necesarios para su correcta instalación</t>
  </si>
  <si>
    <t>ESP 9.3.2.58</t>
  </si>
  <si>
    <t>9.3.2.58</t>
  </si>
  <si>
    <t>Suministro, transporte e instalación de Tapón ranurado de 2" UL/FM y los materiales necesarios para su correcta instalación</t>
  </si>
  <si>
    <t>ESP 9.3.2.59</t>
  </si>
  <si>
    <t>9.3.2.59</t>
  </si>
  <si>
    <t>Suministro, transporte e instalación de tapón ranurado de 1 1/2" UL/FM y los materiales necesarios para su correcta instalación</t>
  </si>
  <si>
    <t>ESP 9.3.2.60</t>
  </si>
  <si>
    <t>9.3.2.60</t>
  </si>
  <si>
    <t>Suministro, transporte e instalación de Tapón ranurado de 1 1/4" UL/FM y los materiales necesarios para su correcta instalación</t>
  </si>
  <si>
    <t xml:space="preserve">TOTAL DE ACCESORIOS
</t>
  </si>
  <si>
    <t>9.3.3</t>
  </si>
  <si>
    <t xml:space="preserve">UNIONES RANURADAS
</t>
  </si>
  <si>
    <t>ESP 9.3.3.1</t>
  </si>
  <si>
    <t>9.3.3.1</t>
  </si>
  <si>
    <t xml:space="preserve">Suministro, transporte e instalación de Unión ranurada flexible 8" ranurado </t>
  </si>
  <si>
    <t>ESP 9.3.3.2</t>
  </si>
  <si>
    <t>9.3.3.2</t>
  </si>
  <si>
    <t xml:space="preserve">Suministro, transporte e instalación de Unión ranurada flexible 6" ranurado </t>
  </si>
  <si>
    <t>ESP 9.3.3.3</t>
  </si>
  <si>
    <t>9.3.3.3</t>
  </si>
  <si>
    <t xml:space="preserve">Suministro, transporte e instalación de Unión ranurada flexible 4" ranurado </t>
  </si>
  <si>
    <t>ESP 9.3.3.4</t>
  </si>
  <si>
    <t>9.3.3.4</t>
  </si>
  <si>
    <t xml:space="preserve">Suministro, transporte e instalación de Unión ranurada flexible 3" ranurado </t>
  </si>
  <si>
    <t>ESP 9.3.3.5</t>
  </si>
  <si>
    <t>9.3.3.5</t>
  </si>
  <si>
    <t xml:space="preserve">Suministro, transporte e instalación de Unión ranurada flexible 2, 1/2" ranurado </t>
  </si>
  <si>
    <t>ESP 9.3.3.6</t>
  </si>
  <si>
    <t>9.3.3.6</t>
  </si>
  <si>
    <t xml:space="preserve">Suministro, transporte e instalación de Unión ranurada rígida 8" ranurado </t>
  </si>
  <si>
    <t>ESP 9.3.3.7</t>
  </si>
  <si>
    <t>9.3.3.7</t>
  </si>
  <si>
    <t xml:space="preserve">Suministro, transporte e instalación de Unión ranurada rígida 6" ranurado </t>
  </si>
  <si>
    <t>ESP 9.3.3.8</t>
  </si>
  <si>
    <t>9.3.3.8</t>
  </si>
  <si>
    <t xml:space="preserve">Suministro, transporte e instalación de Unión ranurada rígida 4" ranurado </t>
  </si>
  <si>
    <t>ESP 9.3.3.9</t>
  </si>
  <si>
    <t>9.3.3.9</t>
  </si>
  <si>
    <t xml:space="preserve">Suministro, transporte e instalación de Unión ranurada rígida 3" ranurado </t>
  </si>
  <si>
    <t>ESP 9.3.3.10</t>
  </si>
  <si>
    <t>9.3.3.10</t>
  </si>
  <si>
    <t xml:space="preserve">Suministro, transporte e instalación de Unión ranurada rígida 2,1/2" ranurado </t>
  </si>
  <si>
    <t>ESP 9.3.3.11</t>
  </si>
  <si>
    <t>9.3.3.11</t>
  </si>
  <si>
    <t xml:space="preserve">Suministro, transporte e instalación de Unión ranurada rígida 2" ranurado </t>
  </si>
  <si>
    <t>ESP 9.3.3.12</t>
  </si>
  <si>
    <t>9.3.3.12</t>
  </si>
  <si>
    <t xml:space="preserve">Suministro, transporte e instalación de Unión ranurada rígida 1 1/2" ranurado </t>
  </si>
  <si>
    <t>ESP 9.3.3.13</t>
  </si>
  <si>
    <t>9.3.3.13</t>
  </si>
  <si>
    <t xml:space="preserve">Suministro, transporte e instalación de Unión ranurada rígida 1 1/4" ranurado </t>
  </si>
  <si>
    <t xml:space="preserve">TOTAL DE UNIONES RANURADAS
</t>
  </si>
  <si>
    <t>9.3.4</t>
  </si>
  <si>
    <t xml:space="preserve">SOPORTES
</t>
  </si>
  <si>
    <t>ESP 9.3.4.1</t>
  </si>
  <si>
    <t>9.3.4.1</t>
  </si>
  <si>
    <t>Suministro, transporte e instalación de Soporte sismo resistente 8" - 4 vías tubería vertical y los materiales necesarios para su correcta instalación</t>
  </si>
  <si>
    <t>ESP 9.3.4.2</t>
  </si>
  <si>
    <t>9.3.4.2</t>
  </si>
  <si>
    <t>Suministro, transporte e instalación de Soporte sismo resistente 4" - 4 vías tubería vertical y los materiales necesarios para su correcta instalación</t>
  </si>
  <si>
    <t>ESP 9.3.4.3</t>
  </si>
  <si>
    <t>9.3.4.3</t>
  </si>
  <si>
    <t>Suministro, transporte e instalación de Soporte sismo resistente 3" - 4 vías tubería vertical y los materiales necesarios para su correcta instalación</t>
  </si>
  <si>
    <t>ESP 9.3.4.4</t>
  </si>
  <si>
    <t>9.3.4.4</t>
  </si>
  <si>
    <t>Suministro, transporte e instalación de Soporte sismo resistente 2, 1/2" - 4 vías tubería vertical y los materiales necesarios para su correcta instalación</t>
  </si>
  <si>
    <t>ESP 9.3.4.5</t>
  </si>
  <si>
    <t>9.3.4.5</t>
  </si>
  <si>
    <t>Suministro, transporte e instalación de Soporte sismo resistente 8" - 2 vías transversal y los materiales necesarios para su correcta instalación</t>
  </si>
  <si>
    <t>ESP 9.3.4.6</t>
  </si>
  <si>
    <t>9.3.4.6</t>
  </si>
  <si>
    <t>Suministro, transporte e instalación de Soporte sismo resistente 6" - 2 vías transversal y los materiales necesarios para su correcta instalación</t>
  </si>
  <si>
    <t>ESP 9.3.4.7</t>
  </si>
  <si>
    <t>9.3.4.7</t>
  </si>
  <si>
    <t>Suministro, transporte e instalación de Soporte sismo resistente 4" - 2 vías transversal y los materiales necesarios para su correcta instalación</t>
  </si>
  <si>
    <t>ESP 9.3.4.8</t>
  </si>
  <si>
    <t>9.3.4.8</t>
  </si>
  <si>
    <t>Suministro, transporte e instalación de Soporte sismo resistente 3" - 2 vías transversal y los materiales necesarios para su correcta instalación</t>
  </si>
  <si>
    <t>ESP 9.3.4.9</t>
  </si>
  <si>
    <t>9.3.4.9</t>
  </si>
  <si>
    <t>Suministro, transporte e instalación de Soporte sismo resistente 2 1/2" - 2 vías transversal y los materiales necesarios para su correcta instalación</t>
  </si>
  <si>
    <t>ESP 9.3.4.10</t>
  </si>
  <si>
    <t>9.3.4.10</t>
  </si>
  <si>
    <t>Suministro, transporte e instalación de Soporte sismo resistente 2" - 2 vías transversal y los materiales necesarios para su correcta instalación.</t>
  </si>
  <si>
    <t>ESP 9.3.4.11</t>
  </si>
  <si>
    <t>9.3.4.11</t>
  </si>
  <si>
    <t>Suministro, transporte e instalación de Soporte sismo resistente 1 1/2" - 2 vías transversal y los materiales necesarios para su correcta instalación.</t>
  </si>
  <si>
    <t>ESP 9.3.4.12</t>
  </si>
  <si>
    <t>9.3.4.12</t>
  </si>
  <si>
    <t>Suministro, transporte e instalación de Soporte sismo resistente 8" - 2 vías longitudinal y los materiales necesarios para su correcta instalación.</t>
  </si>
  <si>
    <t>ESP 9.3.4.13</t>
  </si>
  <si>
    <t>9.3.4.13</t>
  </si>
  <si>
    <t>Suministro, transporte e instalación de Soporte sismo resistente 6" - 2 vías longitudinal y los materiales necesarios para su correcta instalación.</t>
  </si>
  <si>
    <t>ESP 9.3.4.14</t>
  </si>
  <si>
    <t>9.3.4.14</t>
  </si>
  <si>
    <t>Suministro, transporte e instalación de Soporte sismo resistente 4" - 2 vías longitudinal y los materiales necesarios para su correcta instalación.</t>
  </si>
  <si>
    <t>ESP 9.3.4.15</t>
  </si>
  <si>
    <t>9.3.4.15</t>
  </si>
  <si>
    <t>Suministro, transporte e instalación de Soporte sismo resistente 3" - 2 vías longitudinal y los materiales necesarios para su correcta instalación.</t>
  </si>
  <si>
    <t>ESP 9.3.4.16</t>
  </si>
  <si>
    <t>9.3.4.16</t>
  </si>
  <si>
    <t>Suministro, transporte e instalación de Soporte sismo resistente 2 1/2" - 2 vías longitudinal y los materiales necesarios para su correcta instalación.</t>
  </si>
  <si>
    <t>ESP 9.3.4.17</t>
  </si>
  <si>
    <t>9.3.4.17</t>
  </si>
  <si>
    <t>Suministro, transporte e instalación de Soporte sismo resistente 2" - 2 vías longitudinal y los materiales necesarios para su correcta instalación.</t>
  </si>
  <si>
    <t>ESP 9.3.4.18</t>
  </si>
  <si>
    <t>9.3.4.18</t>
  </si>
  <si>
    <t>Suministro, transporte e instalación de Soporte sismo resistente 1 1/2" - 2 vías longitudinal y los materiales necesarios para su correcta instalación.</t>
  </si>
  <si>
    <t>ESP 9.3.4.19</t>
  </si>
  <si>
    <t>9.3.4.19</t>
  </si>
  <si>
    <t>Suministro, transporte e instalación de Soporte tipo pera 8" y los materiales necesarios para su correcta instalación.</t>
  </si>
  <si>
    <t>ESP 9.3.4.20</t>
  </si>
  <si>
    <t>9.3.4.20</t>
  </si>
  <si>
    <t>Suministro, transporte e instalación de Soporte tipo pera 6" y los materiales necesarios para su correcta instalación.</t>
  </si>
  <si>
    <t>ESP 9.3.4.21</t>
  </si>
  <si>
    <t>9.3.4.21</t>
  </si>
  <si>
    <t>Suministro, transporte e instalación de Soporte tipo pera 4" y los materiales necesarios para su correcta instalación.</t>
  </si>
  <si>
    <t>ESP 9.3.4.22</t>
  </si>
  <si>
    <t>9.3.4.22</t>
  </si>
  <si>
    <t>Suministro, transporte e instalación de Soporte tipo pera 3" y los materiales necesarios para su correcta instalación.</t>
  </si>
  <si>
    <t>ESP 9.3.4.23</t>
  </si>
  <si>
    <t>9.3.4.23</t>
  </si>
  <si>
    <t>Suministro, transporte e instalación de Soporte tipo pera 2 1/2" y los materiales necesarios para su correcta instalación.</t>
  </si>
  <si>
    <t>ESP 9.3.4.24</t>
  </si>
  <si>
    <t>9.3.4.24</t>
  </si>
  <si>
    <t>Suministro, transporte e instalación de Soporte tipo pera 2" y los materiales necesarios para su correcta instalación.</t>
  </si>
  <si>
    <t>ESP 9.3.4.25</t>
  </si>
  <si>
    <t>9.3.4.25</t>
  </si>
  <si>
    <t>Suministro, transporte e instalación de Soporte tipo pera 1 1/2" y los materiales necesarios para su correcta instalación.</t>
  </si>
  <si>
    <t>ESP 9.3.4.26</t>
  </si>
  <si>
    <t>9.3.4.26</t>
  </si>
  <si>
    <t>Suministro, transporte e instalación de Soporte tipo pera 1" y los materiales necesarios para su correcta instalación.</t>
  </si>
  <si>
    <t>ESP 9.3.4.27</t>
  </si>
  <si>
    <t>9.3.4.27</t>
  </si>
  <si>
    <t>Suministro, transporte e instalación de Soporte en concreto 8" y los materiales necesarios para su correcta instalación.</t>
  </si>
  <si>
    <t>ESP 9.3.4.28</t>
  </si>
  <si>
    <t>9.3.4.28</t>
  </si>
  <si>
    <t>Suministro, transporte e instalación de Soporte en concreto 6" y los materiales necesarios para su correcta instalación</t>
  </si>
  <si>
    <t>ESP 9.3.4.29</t>
  </si>
  <si>
    <t>9.3.4.29</t>
  </si>
  <si>
    <t>Suministro, transporte e instalación de Soporte en concreto 2 1/2" y los materiales necesarios para su correcta instalación</t>
  </si>
  <si>
    <t xml:space="preserve">TOTAL DE SOPORTES
</t>
  </si>
  <si>
    <t>9.3.5</t>
  </si>
  <si>
    <t xml:space="preserve">VÁLVULAS, GABINETES Y DEMÁS ACCESORIOS
</t>
  </si>
  <si>
    <t>ESP 9.3.5.1</t>
  </si>
  <si>
    <t>9.3.5.1</t>
  </si>
  <si>
    <t>Suministro, transporte e instalación de válvula OS&amp;Y ranurada supervisada UL/FM 6" y los materiales necesarios para su correcta instalación</t>
  </si>
  <si>
    <t>ESP 9.3.5.2</t>
  </si>
  <si>
    <t>9.3.5.2</t>
  </si>
  <si>
    <t>Suministro, transporte e instalación de válvula  Mariposa  ranurada supervisada de UL/FM 3" y los materiales necesarios para su correcta instalación</t>
  </si>
  <si>
    <t>ESP 9.3.5.3</t>
  </si>
  <si>
    <t>9.3.5.3</t>
  </si>
  <si>
    <t>Suministro, transporte e instalación de válvula  Mariposa  ranurada supervisada de UL/FM 2 1/2" y los materiales necesarios para su correcta instalación</t>
  </si>
  <si>
    <t>ESP 9.3.5.4</t>
  </si>
  <si>
    <t>9.3.5.4</t>
  </si>
  <si>
    <t>Suministro, transporte e instalación de cheque compuerta ranurada de 4" UL/FM 300 PSI y los materiales necesarios para su correcta instalación</t>
  </si>
  <si>
    <t>ESP 9.3.5.5</t>
  </si>
  <si>
    <t>9.3.5.5</t>
  </si>
  <si>
    <t>Suministro, transporte e instalación de cheque compuerta ranurada de 3" UL/FM 300 PSI y los materiales necesarios para su correcta instalación</t>
  </si>
  <si>
    <t>ESP 9.3.5.6</t>
  </si>
  <si>
    <t>9.3.5.6</t>
  </si>
  <si>
    <t>Suministro, transporte e instalación de cheque compuerta ranurada de 2 1/2" UL/FM 300 PSI y los materiales necesarios para su correcta instalación</t>
  </si>
  <si>
    <t>ESP 9.3.5.7</t>
  </si>
  <si>
    <t>9.3.5.7</t>
  </si>
  <si>
    <t>Suministro, transporte e instalación de válvula prueba drenaje 1 1/4" y los materiales necesarios para su correcta instalación</t>
  </si>
  <si>
    <t>ESP 9.3.5.8</t>
  </si>
  <si>
    <t>9.3.5.8</t>
  </si>
  <si>
    <t>Suministro, transporte e instalación de válvula de bola Ø1" y los materiales necesarios para su correcta instalación</t>
  </si>
  <si>
    <t>ESP 9.3.5.9</t>
  </si>
  <si>
    <t>9.3.5.9</t>
  </si>
  <si>
    <t>Suministro, transporte e instalación de válvula de bola Ø1/2" y los materiales necesarios para su correcta instalación</t>
  </si>
  <si>
    <t>ESP 9.3.5.10</t>
  </si>
  <si>
    <t>9.3.5.10</t>
  </si>
  <si>
    <t>Suministro, transporte e instalación de Sensor de Flujo 3" y los materiales necesarios para su correcta instalación</t>
  </si>
  <si>
    <t>ESP 9.3.5.11</t>
  </si>
  <si>
    <t>9.3.5.11</t>
  </si>
  <si>
    <t>Suministro, transporte e instalación de Sensor de Flujo 2 1/2" y los materiales necesarios para su correcta instalación</t>
  </si>
  <si>
    <t>ESP 9.3.5.12</t>
  </si>
  <si>
    <t>9.3.5.12</t>
  </si>
  <si>
    <t>Suministro, transporte e instalación de Manómetro Inmerso en glicerina de 0-300 PSI y los materiales necesarios para su correcta instalación</t>
  </si>
  <si>
    <t>ESP 9.3.5.13</t>
  </si>
  <si>
    <t>9.3.5.13</t>
  </si>
  <si>
    <t>Suministro, transporte e instalación de válvula desaireadora y los materiales necesarios para su correcta instalación</t>
  </si>
  <si>
    <t>ESP 9.3.5.14</t>
  </si>
  <si>
    <t>9.3.5.14</t>
  </si>
  <si>
    <t>Suministro, transporte e instalación de válvula de alivio 1/2" y los materiales necesarios para su correcta instalación</t>
  </si>
  <si>
    <t>ESP 9.3.5.15</t>
  </si>
  <si>
    <t>9.3.5.15</t>
  </si>
  <si>
    <t>Suministro, transporte e instalación de Estaciones de manguera clase II dotadas de manguera de 100 pies de Ø1 1/2" UL/FM con válvula tipo restrictoras de presión UL FM y los materiales necesarios para su correcta instalación</t>
  </si>
  <si>
    <t>ESP 9.3.5.16</t>
  </si>
  <si>
    <t>9.3.5.16</t>
  </si>
  <si>
    <t>Suministro, transporte e instalación de válvula de regulación de presión 4" ref. Victaulic 867 42T o similar y los materiales necesarios para su correcta instalación</t>
  </si>
  <si>
    <t>ESP 9.3.5.17</t>
  </si>
  <si>
    <t>9.3.5.17</t>
  </si>
  <si>
    <t>Suministro, transporte e instalación de válvula de alivio sistema de regulación de presión 4" ref. Victaulic 867 43T o similar y los materiales necesarios para su correcta instalación</t>
  </si>
  <si>
    <t>ESP 9.3.5.18</t>
  </si>
  <si>
    <t>9.3.5.18</t>
  </si>
  <si>
    <t>Suministro, transporte e instalación de válvula de 2.5" de tipo restrictora de presión para conexión del cuerpo de bomberos y los materiales necesarios para su correcta instalación</t>
  </si>
  <si>
    <t xml:space="preserve">TOTAL DE VÁLVULAS, GABINETES Y DEMÁS ACCESORIOS
</t>
  </si>
  <si>
    <t>9.3.6</t>
  </si>
  <si>
    <t xml:space="preserve">ROCIADORES
</t>
  </si>
  <si>
    <t>ESP 9.3.6.1</t>
  </si>
  <si>
    <t>9.3.6.1</t>
  </si>
  <si>
    <t>Suministro, transporte e instalación de K 8,0 montante, respuesta estándar, temperatura de activación de 141°C (286°F) UL/FM y los materiales necesarios para su correcta instalación</t>
  </si>
  <si>
    <t>ESP 9.3.6.2</t>
  </si>
  <si>
    <t>9.3.6.2</t>
  </si>
  <si>
    <t>Suministro, transporte e instalación de K 8,0  orientación montante, respuesta rápida y temperatura de activación 57°C (135°F) UL/FM y los materiales necesarios para su correcta instalación</t>
  </si>
  <si>
    <t>ESP 9.3.6.3</t>
  </si>
  <si>
    <t>9.3.6.3</t>
  </si>
  <si>
    <t>Suministro, transporte e instalación de K 8,0  orientación pendiente, respuesta rápida y temperatura de activación 68°C (155°F) UL/FM (shut de basuras) y los materiales necesarios para su correcta instalación</t>
  </si>
  <si>
    <t>ESP 9.3.6.4</t>
  </si>
  <si>
    <t>9.3.6.4</t>
  </si>
  <si>
    <t>Suministro, transporte e instalación de K 5,6, orientación montante, respuesta rápida y temperatura de activación 57°C (135°F) UL/FM y los materiales necesarios para su correcta instalación</t>
  </si>
  <si>
    <t>ESP 9.3.6.5</t>
  </si>
  <si>
    <t>9.3.6.5</t>
  </si>
  <si>
    <t>ESP 9.3.6.6</t>
  </si>
  <si>
    <t>9.3.6.6</t>
  </si>
  <si>
    <t>Suministro, transporte e instalación de K 11,2, orientación pendiente, respuesta rápida y temperatura de activación 68°C (155°F) UL/FM  y los materiales necesarios para su correcta instalación(armerillo)</t>
  </si>
  <si>
    <t xml:space="preserve">TOTAL DE ROCIADORES
</t>
  </si>
  <si>
    <t>9.3.7</t>
  </si>
  <si>
    <t>SISTEMA DE BOMBEO RCI</t>
  </si>
  <si>
    <t>ESP 9.3.7.1</t>
  </si>
  <si>
    <t>9.3.7.1</t>
  </si>
  <si>
    <t>Suministro, instalación y puesta en marcha de un sistema de bombeo tipo Diésel UL/FM de 750 gpm a una presión de operación de 190 psi. Incluye la totalidad de los elementos constitutivos de un sistema de bombeo completo tales como ( pero no limitado a ) tableros, válvulas, válvula de alivio, retornos, tuberías, acoples, exosto, tanque de combustible, bomba jockey, acoples, bridas, soportes, grouting, ingeniería de detalle, montaje, garantías, servicio postventa y los materiales necesarios para su correcta instalación. El suministro e instalación en su totalidad debe estar de acuerdo a los requerido por la última edición de NFPA 20 y FM global.</t>
  </si>
  <si>
    <t>TOTAL DE SISTEMA DE BOMBEO RCI</t>
  </si>
  <si>
    <t>TOTAL DE RED CONTRA INCENDIOS - RCI</t>
  </si>
  <si>
    <t>9.4.0</t>
  </si>
  <si>
    <t xml:space="preserve"> SISTEMA DE AGENTE LIMPIO INERGEN IG-541</t>
  </si>
  <si>
    <t>9.4.1</t>
  </si>
  <si>
    <t>SISTEMA DE EXTINCIÓN IG-541 (IMPORTADO)</t>
  </si>
  <si>
    <t>ESP 9.4.1.1</t>
  </si>
  <si>
    <t>9.4.1.1</t>
  </si>
  <si>
    <t>Suministro, transporte e instalación de Container, INERGEN, CR,  cu. feet (12,4 cu. meters) UN o equivalente y los elementos necesarios para su correcta instalación. TRM $4298.31 COP (24-04-25), fuente: https://www.dolar-colombia.com/mes/2025-04</t>
  </si>
  <si>
    <t>ESP 9.4.1.2</t>
  </si>
  <si>
    <t>9.4.1.2</t>
  </si>
  <si>
    <t>Suministro, transporte e instalación de Flexible Discharge BEND for CV 90 and CV98(200 Bar) o equivalente y los elementos necesarios para su correcta instalación.  TRM $4298.31 COP (24-04-25), fuente: https://www.dolar-colombia.com/mes/2025-04</t>
  </si>
  <si>
    <t>ESP 9.4.1.3</t>
  </si>
  <si>
    <t>9.4.1.3</t>
  </si>
  <si>
    <t xml:space="preserve">Suministro, transporte e instalación de Actuator, Electric, HF o equivalente y los elementos necesarios para su correcta instalación.  TRM $4298.31 COP (24-04-25), fuente: https://www.dolar-colombia.com/mes/2025-04 </t>
  </si>
  <si>
    <t>ESP 9.4.1.4</t>
  </si>
  <si>
    <t>9.4.1.4</t>
  </si>
  <si>
    <t>Suministro, transporte e instalación de Booster Actuator o equivalente y los elementos necesarios para su correcta instalación. TRM $4298.31 COP (24-04-25), fuente: https://www.dolar-colombia.com/mes/2025-04</t>
  </si>
  <si>
    <t>ESP 9.4.1.5</t>
  </si>
  <si>
    <t>9.4.1.5</t>
  </si>
  <si>
    <t>Suministro, transporte e instalación de Actuator, Lever for HF Actuador o equivalente y los elementos necesarios para su correcta instalación.  TRM $4298.31 COP (24-04-25), fuente: https://www.dolar-colombia.com/mes/2025-04</t>
  </si>
  <si>
    <t>ESP 9.4.1.6</t>
  </si>
  <si>
    <t>9.4.1.6</t>
  </si>
  <si>
    <t>Suministro, transporte e instalación de Actuator,Electric, HF, Arming Tool o equivalente y los elementos necesarios para su correcta instalación.  TRM $4298.31 COP (24-04-25), fuente: https://www.dolar-colombia.com/mes/2025-04</t>
  </si>
  <si>
    <t>ESP 9.4.1.7</t>
  </si>
  <si>
    <t>9.4.1.7</t>
  </si>
  <si>
    <t>Suministro, transporte e instalación de Booster Actuator, Reset Tool o equivalente y los elementos necesarios para su correcta instalación.  TRM $4298.31 COP (24-04-25), fuente: https://www.dolar-colombia.com/mes/2025-04</t>
  </si>
  <si>
    <t>ESP 9.4.1.8</t>
  </si>
  <si>
    <t>9.4.1.8</t>
  </si>
  <si>
    <t>Suministro, transporte e instalación de Orifice Unión,  in. NPT, specify orifice size/code o equivalente y los elementos necesarios para su correcta instalación.  TRM $4298.31 COP (24-04-25), fuente: https://www.dolar-colombia.com/mes/2025-04</t>
  </si>
  <si>
    <t>ESP 9.4.1.9</t>
  </si>
  <si>
    <t>9.4.1.9</t>
  </si>
  <si>
    <t>Suministro, transporte e instalación de Acoustic Nozzle,  in. (requires part number 448419) 3/4" o equivalente y los elementos necesarios para su correcta instalación.  TRM $4298.31 COP (24-04-25), fuente: https://www.dolar-colombia.com/mes/2025-04</t>
  </si>
  <si>
    <t>ESP 9.4.1.10</t>
  </si>
  <si>
    <t>9.4.1.10</t>
  </si>
  <si>
    <t>Suministro, transporte e instalación de Orifice Pipe Assembly, in. NPT o equivalente y los elementos necesarios para su correcta instalación.  TRM $4298.31 COP (24-04-25), fuente: https://www.dolar-colombia.com/mes/2025-04</t>
  </si>
  <si>
    <t>ESP 9.4.1.11</t>
  </si>
  <si>
    <t>9.4.1.11</t>
  </si>
  <si>
    <t>Suministro, transporte e instalación de Pressure Switch, DPST (2-3/4 in, (Outlets) o equivalente y los elementos necesarios para su correcta instalación.  TRM $4298.31 COP (24-04-25), fuente: https://www.dolar-colombia.com/mes/2025-04</t>
  </si>
  <si>
    <t>ESP 9.4.1.12</t>
  </si>
  <si>
    <t>9.4.1.12</t>
  </si>
  <si>
    <t>Suministro, transporte e instalación de Pilot Valve Actuation Adaptor o equivalente y los elementos necesarios para su correcta instalación.  TRM $4298.31 COP (24-04-25), fuente: https://www.dolar-colombia.com/mes/2025-04</t>
  </si>
  <si>
    <t>ESP 9.4.1.13</t>
  </si>
  <si>
    <t>9.4.1.13</t>
  </si>
  <si>
    <t>Suministro, transporte e instalación de Male Elbow (use with Pilot Valve Actuation Adaptor) o equivalente y los elementos necesarios para su correcta instalación. TRM $4298.31 COP (24-04-25), fuente: https://www.dolar-colombia.com/mes/2025-04</t>
  </si>
  <si>
    <t>ESP 9.4.1.14</t>
  </si>
  <si>
    <t>9.4.1.14</t>
  </si>
  <si>
    <t>Suministro, transporte e instalación de Flared Tee, 1/8 x 1/4 x 1/4 in o equivalente y los elementos necesarios para su correcta instalación.  TRM $4298.31 COP (24-04-25), fuente: https://www.dolar-colombia.com/mes/2025-04</t>
  </si>
  <si>
    <t>ESP 9.4.1.15</t>
  </si>
  <si>
    <t>9.4.1.15</t>
  </si>
  <si>
    <t>Suministro, transporte e instalación de Actuation Hose Stainless braided, 16 in o equivalente y los elementos necesarios para su correcta instalación.  TRM $4298.31 COP (24-04-25), fuente: https://www.dolar-colombia.com/mes/2025-04</t>
  </si>
  <si>
    <t>ESP 9.4.1.16</t>
  </si>
  <si>
    <t>9.4.1.16</t>
  </si>
  <si>
    <t>Suministro, transporte e instalación de Switch Abort, Surface-Mount o equivalente y los elementos necesarios para su correcta instalación.  TRM $4298.31 COP (24-04-25), fuente: https://www.dolar-colombia.com/mes/2025-04</t>
  </si>
  <si>
    <t>ESP 9.4.1.17</t>
  </si>
  <si>
    <t>9.4.1.17</t>
  </si>
  <si>
    <t>Suministro, transporte e instalación de Switch Maintenance, Surface-Mount, w/key o equivalente y los elementos necesarios para su correcta instalación.  TRM $4298.31 COP (24-04-25), fuente: https://www.dolar-colombia.com/mes/2025-04</t>
  </si>
  <si>
    <t>ESP 9.4.1.18</t>
  </si>
  <si>
    <t>9.4.1.18</t>
  </si>
  <si>
    <t>Suministro, transporte e instalación de Placement Indicator Switch o equivalente y los elementos necesarios para su correcta instalación. TRM $4298.31 COP (24-04-25), fuente: https://www.dolar-colombia.com/mes/2025-04</t>
  </si>
  <si>
    <t>ESP 9.4.1.19</t>
  </si>
  <si>
    <t>9.4.1.19</t>
  </si>
  <si>
    <t>Suministro, transporte e instalación de  Acoustic Nozzle,  in. (requires part number 445710) 1 11/2" o equivalente y los elementos necesarios para su correcta instalación  TRM $4298.31 COP (24-04-25), fuente: https://www.dolar-colombia.com/mes/2025-04</t>
  </si>
  <si>
    <t>ESP 9.4.1.20</t>
  </si>
  <si>
    <t>9.4.1.20</t>
  </si>
  <si>
    <t>Suministro, transporte e instalación de Sistema de accionamiento mecánico de emergencia.  TRM $4298.31 COP (24-04-25), fuente: https://www.dolar-colombia.com/mes/2025-04</t>
  </si>
  <si>
    <t>TOTAL DE SISTEMA DE EXTINCIÓN IG-541 (IMPORTADO)</t>
  </si>
  <si>
    <t>9.4.2</t>
  </si>
  <si>
    <t>SISTEMA DE DETECCIÓN Y ALARMA IG-541 (IMPORTADO)</t>
  </si>
  <si>
    <t>ESP 9.4.2.1</t>
  </si>
  <si>
    <t>9.4.2.1</t>
  </si>
  <si>
    <t>Suministro, transporte e instalación de NFS-320, Agent release control panel, 120 VAC.  y los elementos necesarios para su correcta instalación.  TRM $4298.31 COP (24-04-25), fuente: https://www.dolar-colombia.com/mes/2025-04</t>
  </si>
  <si>
    <t>ESP 9.4.2.2</t>
  </si>
  <si>
    <t>9.4.2.2</t>
  </si>
  <si>
    <t>Suministro, transporte e instalación de Battery, 12 volt, 18 AH. (2 un)  y los elementos necesarios para su correcta instalación.  TRM $4298.31 COP (24-04-25), fuente: https://www.dolar-colombia.com/mes/2025-04</t>
  </si>
  <si>
    <t>ESP 9.4.2.3</t>
  </si>
  <si>
    <t>9.4.2.3</t>
  </si>
  <si>
    <t>Suministro, transporte e instalación de Intelligent Addressable Photo detector. + base   y los elementos necesarios para su correcta instalación.  TRM $4298.31 COP (24-04-25), fuente: https://www.dolar-colombia.com/mes/2025-04</t>
  </si>
  <si>
    <t>ESP 9.4.2.4</t>
  </si>
  <si>
    <t>9.4.2.4</t>
  </si>
  <si>
    <t>Suministro, transporte e instalación de Stopper II  y los elementos necesarios para su correcta instalación.  TRM $4298.31 COP (24-04-25), fuente: https://www.dolar-colombia.com/mes/2025-04</t>
  </si>
  <si>
    <t>ESP 9.4.2.5</t>
  </si>
  <si>
    <t>9.4.2.5</t>
  </si>
  <si>
    <t>Suministro, transporte e instalación de Dual action lexan station  y los elementos necesarios para su correcta instalación.  TRM $4298.31 COP (24-04-25), fuente: https://www.dolar-colombia.com/mes/2025-04</t>
  </si>
  <si>
    <t>ESP 9.4.2.6</t>
  </si>
  <si>
    <t>9.4.2.6</t>
  </si>
  <si>
    <t>Suministro, transporte e instalación de SB-10, Surface back box, for NBG-12LR  y los elementos necesarios para su correcta instalación.  TRM $4298.31  COP (24-04-25), fuente: https://www.dolar-colombia.com/mes/2025-04</t>
  </si>
  <si>
    <t>ESP 9.4.2.7</t>
  </si>
  <si>
    <t>9.4.2.7</t>
  </si>
  <si>
    <t>Suministro, transporte e instalación de System Sensor bell, 6 inch, 24 volt  y los elementos necesarios para su correcta instalación.  TRM $4298.31 COP (24-04-25), fuente: https://www.dolar-colombia.com/mes/2025-04</t>
  </si>
  <si>
    <t>ESP 9.4.2.8</t>
  </si>
  <si>
    <t>9.4.2.8</t>
  </si>
  <si>
    <t>Suministro, transporte e instalación de WBB Weatherproof Backbox, Red.  y los elementos necesarios para su correcta instalación. TRM $4298.31 COP (24-04-25), fuente: https://www.dolar-colombia.com/mes/2025-04</t>
  </si>
  <si>
    <t>ESP 9.4.2.9</t>
  </si>
  <si>
    <t>9.4.2.9</t>
  </si>
  <si>
    <t>Suministro, transporte e instalación de Horn Strobe  y los elementos necesarios para su correcta instalación.  TRM $4298.31 COP (24-04-25), fuente: https://www.dolar-colombia.com/mes/2025-04</t>
  </si>
  <si>
    <t>ESP 9.4.2.10</t>
  </si>
  <si>
    <t>9.4.2.10</t>
  </si>
  <si>
    <t>Suministro, transporte e instalación de Monitor Module  y los elementos necesarios para su correcta instalación.  TRM $4298.31 COP (24-04-25), fuente: https://www.dolar-colombia.com/mes/2025-04</t>
  </si>
  <si>
    <t>ESP 9.4.2.11</t>
  </si>
  <si>
    <t>9.4.2.11</t>
  </si>
  <si>
    <t>Suministro, transporte e instalación de Control Module y los elementos necesarios para su correcta instalación. TRM $4298.31 COP (24-04-25), fuente: https://www.dolar-colombia.com/mes/2025-04</t>
  </si>
  <si>
    <t>ESP 9.4.2.12</t>
  </si>
  <si>
    <t>9.4.2.12</t>
  </si>
  <si>
    <t>Suministro, transporte e instalación de Relay Module y los elementos necesarios para su correcta instalación.  TRM $4298.31 COP (24-04-25), fuente: https://www.dolar-colombia.com/mes/2025-04</t>
  </si>
  <si>
    <t>ESP 9.4.2.13</t>
  </si>
  <si>
    <t>9.4.2.13</t>
  </si>
  <si>
    <t>Suministro, transporte e instalación de Releasing Control Module  y los elementos necesarios para su correcta instalación.  TRM $4298.31 COP (24-04-25), fuente: https://www.dolar-colombia.com/mes/2025-04</t>
  </si>
  <si>
    <t>ESP 9.4.2.14</t>
  </si>
  <si>
    <t>9.4.2.14</t>
  </si>
  <si>
    <t>Suministro, transporte e instalación de Tarjetas NCM y fibra óptica para comunicar tablero principal 3030 y tablero inergen 320  y los elementos necesarios para su correcta instalación.  TRM $4298.31 COP (24-04-25), fuente: https://www.dolar-colombia.com/mes/2025-04</t>
  </si>
  <si>
    <t>ESP 9.4.2.15</t>
  </si>
  <si>
    <t>9.4.2.15</t>
  </si>
  <si>
    <t>Suministro, transporte e instalación de E700-SP-DCL-PNT/SAMPLING POINT LABELS x 50 un box y los elementos necesarios para su correcta instalación.  TRM $4298.31 COP (24-04-25), fuente: https://www.dolar-colombia.com/mes/2025-04</t>
  </si>
  <si>
    <t>ESP 9.4.2.16</t>
  </si>
  <si>
    <t>9.4.2.16</t>
  </si>
  <si>
    <t>Suministro, transporte e instalación de VEU-A10-UL/VESDA-E VEU WITH 3.5IN DISPLAY y los elementos necesarios para su correcta instalación.  TRM $4298.31 COP (24-04-25), fuente: https://www.dolar-colombia.com/mes/2025-04</t>
  </si>
  <si>
    <t>ESP 9.4.2.17</t>
  </si>
  <si>
    <t>9.4.2.17</t>
  </si>
  <si>
    <t>Suministro, transporte e instalación de VP-CLIP-US/3/4 PIPE SUPPORT CLAMP x 50 un box y los elementos necesarios para su correcta instalación.  TRM $4298.31 COP (24-04-25), fuente: https://www.dolar-colombia.com/mes/2025-04</t>
  </si>
  <si>
    <t>ESP 9.4.2.18</t>
  </si>
  <si>
    <t>9.4.2.18</t>
  </si>
  <si>
    <t>Suministro, transporte e instalación de VP-COUP/VESDA PIPE COUPLING x 15 un box  y los elementos necesarios para su correcta instalación.  TRM $4298.31 COP (24-04-25), fuente: https://www.dolar-colombia.com/mes/2025-04</t>
  </si>
  <si>
    <t>ESP 9.4.2.19</t>
  </si>
  <si>
    <t>9.4.2.19</t>
  </si>
  <si>
    <t>Suministro, transporte e instalación de VP-EC/PIPE END CAP  x 25 un per pack  y los elementos necesarios para su correcta instalación.  TRM $4298.31 COP (24-04-25), fuente: https://www.dolar-colombia.com/mes/2025-04</t>
  </si>
  <si>
    <t>ESP 9.4.2.20</t>
  </si>
  <si>
    <t>9.4.2.20</t>
  </si>
  <si>
    <t>Suministro, transporte e instalación de VP-ELB-45/PIPE ELBOW, 45 DEGREE x 10 un per pack  y los elementos necesarios para su correcta instalación.  TRM $4298.31 COP (24-04-25), fuente: https://www.dolar-colombia.com/mes/2025-04</t>
  </si>
  <si>
    <t>ESP 9.4.2.21</t>
  </si>
  <si>
    <t>9.4.2.21</t>
  </si>
  <si>
    <t>Suministro, transporte e instalación de VP-ELB-90/PIPE ELBOW, 90 DEGREE x 20 un per pack y los elementos necesarios para su correcta instalación.  TRM $4298.31 COP (24-04-25), fuente: https://www.dolar-colombia.com/mes/2025-04</t>
  </si>
  <si>
    <t>ESP 9.4.2.22</t>
  </si>
  <si>
    <t>9.4.2.22</t>
  </si>
  <si>
    <t>Suministro, transporte e instalación de VP-P-210/Vesda Pipe, 15 lengths of PVC Pipe x 14 pieces with 0.874 ID / 1.05 OD y los elementos necesarios para su correcta instalación.  TRM $4298.31 COP (24-04-25), fuente: https://www.dolar-colombia.com/mes/2025-04</t>
  </si>
  <si>
    <t>ESP 9.4.2.23</t>
  </si>
  <si>
    <t>9.4.2.23</t>
  </si>
  <si>
    <t>Suministro, transporte e instalación de VP-TEE/PIPE TEE x 15 un box  y los elementos necesarios para su correcta instalación.  TRM $4298.31 COP (24-04-25), fuente: https://www.dolar-colombia.com/mes/2025-04</t>
  </si>
  <si>
    <t>ESP 9.4.2.24</t>
  </si>
  <si>
    <t>9.4.2.24</t>
  </si>
  <si>
    <t>Suministro, transporte e instalación de VP-UNION/PIPE SOCKET UNIÓN 10 un box   y los elementos necesarios para su correcta instalación.  TRM $4298.31 COP (24-04-25), fuente: https://www.dolar-colombia.com/mes/2025-04</t>
  </si>
  <si>
    <t>ESP 9.4.2.25</t>
  </si>
  <si>
    <t>9.4.2.25</t>
  </si>
  <si>
    <t>Suministro, transporte e instalación de VPS-100US-120/PS Sglo ZONE, HSG, 120VAC  y los elementos necesarios para su correcta instalación.  TRM $4298.31 COP (24-04-25), fuente: https://www.dolar-colombia.com/mes/2025-04</t>
  </si>
  <si>
    <t>ESP 9.4.2.26</t>
  </si>
  <si>
    <t>9.4.2.26</t>
  </si>
  <si>
    <t>Suministro, transporte e instalación de VP-CUTTERS/VESDA PIPE CUTTERS  y los elementos necesarios para su correcta instalación.  TRM $4298.31 COP (24-04-25), fuente: https://www.dolar-colombia.com/mes/2025-04</t>
  </si>
  <si>
    <t>ESP 9.4.2.27</t>
  </si>
  <si>
    <t>9.4.2.27</t>
  </si>
  <si>
    <t>Suministro, transporte e instalación de VP-CEMENT/VESDA SOLVENT CEMENT, 1 PINT    y los elementos necesarios para su correcta instalación.  TRM $4298.31 COP (24-04-25), fuente: https://www.dolar-colombia.com/mes/2025-04</t>
  </si>
  <si>
    <t>ESP 9.4.2.28</t>
  </si>
  <si>
    <t xml:space="preserve"> 9.4.2.28</t>
  </si>
  <si>
    <t>Suministro, transporte e instalación de 2081-9288/12.7 AH BATTERY  y los elementos necesarios para su correcta instalación.  TRM $4298.31 COP (24-04-25), fuente: https://www.dolar-colombia.com/mes/2025-04</t>
  </si>
  <si>
    <t>ESP 9.4.2.29</t>
  </si>
  <si>
    <t>9.4.2.29</t>
  </si>
  <si>
    <t>Suministro, transporte e instalación de FDM-1/ADDRESSABLE DUAL MONITOR MODULE; WITH FLASHSCAN, TWO CLASS B CIRCUITS   y los elementos necesarios para su correcta instalación. TRM $4298.31 COP (24-04-25), fuente: https://www.dolar-colombia.com/mes/2025-04</t>
  </si>
  <si>
    <t>ESP 9.4.2.30</t>
  </si>
  <si>
    <t xml:space="preserve"> 9.4.2.30</t>
  </si>
  <si>
    <t>Suministro, transporte e instalación de Avisos de notificación de descarga del sistema IG 541 y los elementos necesarios para su correcto funcionamiento</t>
  </si>
  <si>
    <t>TOTAL DE SISTEMA DE DETECCIÓN Y ALARMA IG-541 (IMPORTADO)</t>
  </si>
  <si>
    <t>9.4.3</t>
  </si>
  <si>
    <t>OTROS (Tubería, soportes, venteos, ductos, cableado, Ingeniería, Instalación, Pruebas, Entregables)</t>
  </si>
  <si>
    <t>ESP 9.4.3.1</t>
  </si>
  <si>
    <t>9.4.3.1</t>
  </si>
  <si>
    <t>Suministro, transporte e instalación de tubería, soportes, venteos, ductos, cableado y demás elementos complementarios que puedan requerirse en caso de que, como resultado de las pruebas, se determine la necesidad de realizar cambios o ajustes en los materiales originalmente instalados, con el fin de garantizar su correcta instalación y funcionamiento. Este material será usado para la ingeniería, pruebas y entregables según sea necesario.</t>
  </si>
  <si>
    <t>ESP 9.4.3.2</t>
  </si>
  <si>
    <t>9.4.3.2</t>
  </si>
  <si>
    <t>Ingeniería, pruebas y entregables. Incluye la evaluación técnica, adecuaciones necesarias y la documentación correspondiente (planos, reportes de prueba, actas de conformidad y manuales) para garantizar el correcto funcionamiento e instalación.</t>
  </si>
  <si>
    <t>TOTAL DE OTROS</t>
  </si>
  <si>
    <t>TOTAL DE  SISTEMA DE AGENTE LIMPIO INERGEN IG-541</t>
  </si>
  <si>
    <t>TOTAL DE RED CONTRA INCENDIO</t>
  </si>
  <si>
    <t>10.0.0</t>
  </si>
  <si>
    <t>INST. HIDRÁULICAS/SANITARIAS/ GAS</t>
  </si>
  <si>
    <t>10.1.0</t>
  </si>
  <si>
    <t xml:space="preserve">RED DE GAS </t>
  </si>
  <si>
    <t>10.1.1</t>
  </si>
  <si>
    <t xml:space="preserve">RED EXTERNA </t>
  </si>
  <si>
    <t>10.1.1.1</t>
  </si>
  <si>
    <t>ACOMETIDA</t>
  </si>
  <si>
    <t>ESP 10.1.1.1.1</t>
  </si>
  <si>
    <t>10.1.1.1.1</t>
  </si>
  <si>
    <t>Suministro, transporte e instalación  de tubería PE80 32 mm, tapón y los materiales necesarios para su correcto funcionamiento y prueba de hermeticidad.</t>
  </si>
  <si>
    <t>ESP 10.1.1.1.2</t>
  </si>
  <si>
    <t>10.1.1.1.2</t>
  </si>
  <si>
    <t>Suministro, transporte e instalación de elevador de 32mm. Incluye los materiales necesarios para su correcto funcionamiento.</t>
  </si>
  <si>
    <t>TOTAL DE ACOMETIDA</t>
  </si>
  <si>
    <t xml:space="preserve">TOTAL DE RED EXTERNA </t>
  </si>
  <si>
    <t>10.1.2</t>
  </si>
  <si>
    <t xml:space="preserve">RED INTERNA </t>
  </si>
  <si>
    <t>10.1.2.1</t>
  </si>
  <si>
    <t xml:space="preserve">CENTRO DE MEDICIÓN Y REGULACIÓN </t>
  </si>
  <si>
    <t>ESP 10.1.2.1.1</t>
  </si>
  <si>
    <t>10.1.2.1.1</t>
  </si>
  <si>
    <t>Suministro, transporte e instalación de gabinete metálico de 0,80x0,80x0,30 para gas, incluye los materiales necesarios para su correcto funcionamiento</t>
  </si>
  <si>
    <t>ESP 10.1.2.1.2</t>
  </si>
  <si>
    <t>10.1.2.1.2</t>
  </si>
  <si>
    <t>Suministro, transporte e instalación de centro de medición. Incluye cillería, accesorios, válvulas, soportería, medidor G10, regulador de primera etapa (Ref. RECGAS B15-180 VIS o equivalente, presión de entrada 20-60 psi, presión de salida 2psi, Q=14 m3/h) y todos los elementos necesarios para su correcto funcionamiento.</t>
  </si>
  <si>
    <t xml:space="preserve">TOTAL DE CENTRO DE MEDICIÓN Y REGULACIÓN </t>
  </si>
  <si>
    <t>10.1.2.2</t>
  </si>
  <si>
    <t>RED INTERNA</t>
  </si>
  <si>
    <t>ESP 10.1.2.2.1</t>
  </si>
  <si>
    <t>10.1.2.2.1</t>
  </si>
  <si>
    <t>Suministro, transporte e instalación de regulador de segunda etapa. Incluye Regulador (Ref. OARA 90 o equivalente, presión de entrada 140 mbar, presión de salida 23 mbar, Q=7 m3/h) y todos los materiales necesarios para su correcto funcionamiento.</t>
  </si>
  <si>
    <t>ESP 10.1.2.2.2</t>
  </si>
  <si>
    <t>10.1.2.2.2</t>
  </si>
  <si>
    <t>Suministro, transporte e instalación de tubería DE COBRE TIPO L DE 1" y todos las materiales necesarios para su correcto funcionamiento.</t>
  </si>
  <si>
    <t>ESP 10.1.2.2.3</t>
  </si>
  <si>
    <t>10.1.2.2.3</t>
  </si>
  <si>
    <t>Suministro, transporte e instalación de tubería DE COBRE TIPO L DE 3/4" y todos las materiales necesarios para su correcto funcionamiento.</t>
  </si>
  <si>
    <t>ESP 10.1.2.2.4</t>
  </si>
  <si>
    <t>10.1.2.2.4</t>
  </si>
  <si>
    <t>Suministro, transporte e instalación de conector flexo metálico. Incluye todos los materiales necesarios para su correcto funcionamiento.</t>
  </si>
  <si>
    <t>TOTAL DE RED INTERNA</t>
  </si>
  <si>
    <t>10.1.2.3</t>
  </si>
  <si>
    <t>CALDERA</t>
  </si>
  <si>
    <t>ESP 10.1.2.3.1</t>
  </si>
  <si>
    <t>10.1.2.3.1</t>
  </si>
  <si>
    <t>Suministro, transporte e instalación de caldera a gas. Incluye caldera mural (Ref. Rinnai REU-E43 o equivalente, con capacidad de 36 lpm) y todos las materiales necesarios para su correcto funcionamiento. No incluye obra civil, materiales, ni servicios que no estén en la cotización.</t>
  </si>
  <si>
    <t>ESP 10.1.2.3.2</t>
  </si>
  <si>
    <t>10.1.2.3.2</t>
  </si>
  <si>
    <t>Suministro, transporte e instalación de RACK sobre pared (opcional). Incluye estructura soporte para montaje en pared o piso (Ref. TRW 02 o equivalente), colectores de agua fría y caliente en cobre, colector de gas en acero al carbón SCH 40, válvula de bola de agua fría y caliente para cada caldera, conexión de gas en pe-al-pe, válvula de gas para cada caldera y todos las materiales necesarios para su correcto funcionamiento. No incluye obra civil, materiales, ni servicios que no estén en la cotización.</t>
  </si>
  <si>
    <t>ESP 10.1.2.3.3</t>
  </si>
  <si>
    <t>10.1.2.3.3</t>
  </si>
  <si>
    <t xml:space="preserve">Suministro, transporte e instalación de materiales de instalación para bomba de recirculación. </t>
  </si>
  <si>
    <t>ESP 10.1.2.3.4</t>
  </si>
  <si>
    <t>10.1.2.3.4</t>
  </si>
  <si>
    <t>Suministro, transporte e instalación de ductos de 4" de 0,75 cm x 2,30 m y 4" de 0,35 cm x 1,30m de evacuación de los gases de combustión.</t>
  </si>
  <si>
    <t>ESP 10.1.2.3.5</t>
  </si>
  <si>
    <t>10.1.2.3.5</t>
  </si>
  <si>
    <t>Suministro, transporte e instalación bomba de recirculación ref. pedrollo CPm610 o equivalente.</t>
  </si>
  <si>
    <t>ESP 10.1.2.3.6</t>
  </si>
  <si>
    <t>10.1.2.3.6</t>
  </si>
  <si>
    <t>Suministro, transporte e instalación de tanque de expansión ref. ELBI DP 8L o equivalente y los materiales necesarios para su correcta instalación</t>
  </si>
  <si>
    <t>TOTAL DE CALDERA</t>
  </si>
  <si>
    <t xml:space="preserve">TOTAL DE RED INTERNA </t>
  </si>
  <si>
    <t xml:space="preserve">TOTAL DE RED DE GAS </t>
  </si>
  <si>
    <t>10.2.0</t>
  </si>
  <si>
    <t>REDES HIDRÁULICAS / SANITARIAS</t>
  </si>
  <si>
    <t>10.2.1</t>
  </si>
  <si>
    <t>INSTALACIONES HIDRÁULICAS</t>
  </si>
  <si>
    <t>ESP 10.2.1.1</t>
  </si>
  <si>
    <t>10.2.1.1</t>
  </si>
  <si>
    <t>SALIDA DE ABASTO DE AGUA FRÍA POTABLE O TRATADA DIAM 1/2". Incluye: Suministro, transporte e instalación de tubería PVC-P, RDE 9, 500 PSI, diámetro 1/2", se incluirá en dicha salida hasta un recorrido máximo de tubería no mayor a 5 m, todos los accesorios en PVC de diámetro 1/2" y accesorios reducidos que se requieran para su correcta  instalación, regatas en muros. Estos deberán estar correctamente pegados usando limpiador, soldadura y teflón apropiados, sin presentar fugas, fisuras o cualquier otra clase de anomalía.</t>
  </si>
  <si>
    <t>ESP 10.2.1.2</t>
  </si>
  <si>
    <t>10.2.1.2</t>
  </si>
  <si>
    <t>SALIDA DE ABASTO DE AGUA FRÍA DIAM 1" ADICIONAL PARA INODOROS Y ORINALES. Incluye: Suministro, transporte e instalación de tubería PVC-P, RDE 11, 400 PSI, diámetro 1", se incluirá en dicha salida hasta un recorrido máximo de tubería no mayor a 1 m desde el sensor hasta el aparato, todos los accesorios en PVC de diámetro 1" y accesorios reducidos que se requieran para su correcta  instalación, regatas en muros. Estos deberán estar correctamente pegados usando limpiador, soldadura y teflón apropiados, sin presentar fugas, fisuras o cualquier otra clase de anomalía.</t>
  </si>
  <si>
    <t>ESP 10.2.1.3</t>
  </si>
  <si>
    <t>10.2.1.3</t>
  </si>
  <si>
    <t>SALIDA DE ABASTO DE AGUA FRÍA DIAM 1 1/2". Incluye: Suministro, transporte e instalación de tubería PVC-P, RDE 21, 200 PSI, diámetro 1 1/2", se incluirá en dicha salida hasta un recorrido máximo de tubería no mayor a 4 m, todos los accesorios en PVC de diámetro 1 1/2" y accesorios reducidos que se requieran para su correcta  instalación, regatas en muros. Estos deberán estar correctamente pegados usando limpiador, soldadura y teflón apropiados, sin presentar fugas, fisuras o cualquier otra clase de anomalía.</t>
  </si>
  <si>
    <t>ESP 10.2.1.4</t>
  </si>
  <si>
    <t>10.2.1.4</t>
  </si>
  <si>
    <t>SALIDA DE ABASTO DE AGUA CALIENTE DIAM 1/2". Incluye: Suministro, transporte e instalación de tubería CPVC, 100 PSI, diámetro 1/2", se incluirá en dicha salida hasta un recorrido máximo de tubería no mayor a 4 m, todos los accesorios en CPVC de diámetro 1/2" y accesorios reducidos que se requieran para su correcta  instalación, regatas en muros. Estos deberán estar correctamente pegados usando limpiador, soldadura y teflón apropiados, sin presentar fugas, fisuras o cualquier otra clase de anomalía.</t>
  </si>
  <si>
    <t>ESP 10.2.1.5</t>
  </si>
  <si>
    <t>10.2.1.5</t>
  </si>
  <si>
    <t>CÁMARA DE AIRE AGUA FRÍA O TRATADA DIAM 1/2". Incluye: Suministro, transporte e instalación de tubería PVC-P, RDE 9, 500 PSI, diámetro 1/2" hasta 0,20m, todos los accesorios en 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</si>
  <si>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10.2.1.6</t>
  </si>
  <si>
    <t>10.2.1.6</t>
  </si>
  <si>
    <t>CÁMARA DE AIRE AGUA FRÍA O TRATADA DIAM 1 1/2". Incluye: Suministro, transporte e instalación de tubería PVC-P, RDE 21, 200 PSI, diámetro 1 1/2" hasta 0,20m, todos los accesorios en PVC de diámetro 1 1/2" incluyendo todos los accesorios reducidos que se requieran para su correcta  instalación. Estos deberán estar correctamente pegados usando limpiador, soldadura y teflón apropiados, sin presentar fugas, fisuras o cualquier otra clase de anomalía.</t>
  </si>
  <si>
    <t>ESP 10.2.1.7</t>
  </si>
  <si>
    <t>10.2.1.7</t>
  </si>
  <si>
    <t>CÁMARA DE AIRE AGUA CALIENTE DIAM 1/2". Incluye: Suministro, transporte e instalación de tubería CPVC, 100 PSI, diámetro 1/2" hasta 0,20m, todos los accesorios en CPVC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</si>
  <si>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10.2.1.8</t>
  </si>
  <si>
    <t>10.2.1.8</t>
  </si>
  <si>
    <t>tubería PVC PRESIÓN DIAM 1/2" RDE 9 COLGADA O EN MONTANTE. Incluye: Suministro, transporte e instalación de tubería PVC-P, RDE 9, 500 PSI, diámetro 1/2", todos los accesorios en 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</si>
  <si>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10.2.1.9</t>
  </si>
  <si>
    <t>10.2.1.9</t>
  </si>
  <si>
    <t>tubería PVC PRESIÓN DIAM 1-1/2" RDE 21 COLGADA O EN MONTANTE. Incluye: Suministro, transporte e instalación de tubería PVC-P, RDE 21, 200 PSI, diámetro 1-1/2", todos los accesorios en PVC de diámetro 1-1/2" incluyendo todos los accesorios reducidos que se requieran para su correcta  instalación. Estos deberán estar correctamente pegados usando limpiador, soldadura y teflón apropiados, sin presentar fugas, fisuras o cualquier otra clase de anomalía.</t>
  </si>
  <si>
    <t>ESP 10.2.1.10</t>
  </si>
  <si>
    <t>10.2.1.10</t>
  </si>
  <si>
    <t>tubería PVC PRESIÓN DIAM 2" RDE 21 COLGADA O EN MONTANTE. Incluye: Suministro, transporte e instalación de tubería PVC-P, RDE 21, 200 PSI, diámetro 2", todos los accesorios en PVC de diámetro 2" incluyendo todos los accesorios reducidos que se requieran para su correcta  instalación. Estos deberán estar correctamente pegados usando limpiador, soldadura y teflón apropiados, sin presentar fugas, fisuras o cualquier otra clase de anomalía.</t>
  </si>
  <si>
    <t>ESP 10.2.1.11</t>
  </si>
  <si>
    <t>10.2.1.11</t>
  </si>
  <si>
    <t>tubería PVC PRESIÓN DIAM 3" RDE 21 COLGADA O EN MONTANTE. Incluye: Suministro, transporte e instalación de tubería PVC-P, RDE 21, 200 PSI, diámetro 3", todos los accesorios en PVC de diámetro 3" incluyendo todos los accesorios reducidos que se requieran para su correcta  instalación. Estos deberán estar correctamente pegados usando limpiador, soldadura y teflón apropiados, sin presentar fugas, fisuras o cualquier otra clase de anomalía.</t>
  </si>
  <si>
    <t>ESP 10.2.1.12</t>
  </si>
  <si>
    <t>10.2.1.12</t>
  </si>
  <si>
    <t>tubería PVC PRESIÓN DIAM 1/2" RDE 9 ENTERRADA Y/O EMBEBIDA. Incluye: Suministro, transporte e instalación de tubería PVC-P, RDE 9, 500 PSI, diámetro 1/2", todos los accesorios en 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</si>
  <si>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10.2.1.13</t>
  </si>
  <si>
    <t>10.2.1.13</t>
  </si>
  <si>
    <t>tubería PVC PRESIÓN DIAM 1-1/2" RDE 21 ENTERRADA Y/O EMBEBIDA. Incluye: Suministro, transporte e instalación de tubería PVC-P, RDE 21, 200 PSI, diámetro 1-1/2", todos los accesorios en PVC de diámetro 1-1/2" incluyendo todos los accesorios reducidos que se requieran para su correcta instalación, excavación de 40x80cm.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</si>
  <si>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10.2.1.14</t>
  </si>
  <si>
    <t>10.2.1.14</t>
  </si>
  <si>
    <t>tubería PVC PRESIÓN DIAM 2" RDE 21 ENTERRADA Y/O EMBEBIDA. Incluye: Suministro, transporte e instalación de tubería PVC-P, RDE 21, 200 PSI, diámetro 2", todos los accesorios en PVC de diámetro 2" incluyendo todos los accesorios reducidos que se requieran para su correcta  instalación.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</si>
  <si>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10.2.1.15</t>
  </si>
  <si>
    <t>10.2.1.15</t>
  </si>
  <si>
    <t>tubería CPVC  DIAM 1/2" COLGADA O EN MONTANTE. Incluye: Suministro, transporte e instalación de tubería CPVC 100 PSI, diámetro 1/2", todos los accesorios en CPVC de diámetro 1/2" incluyendo todos los accesorios reducidos que se requieran para su correcta  instalación. Estos deberán estar correctamente pegados usando limpiador, soldadura y teflón apropiados, sin presentar fugas, fisuras o cualquier otra clase de anomalía. No incluye soportería está se pagará en su respectivo ítem.</t>
  </si>
  <si>
    <t>ESP 10.2.1.16</t>
  </si>
  <si>
    <t>10.2.1.16</t>
  </si>
  <si>
    <t>tubería CPVC  DIAM 1" COLGADA O EN MONTANTE. Incluye: Suministro, transporte e instalación de tubería CPVC 100 PSI, diámetro 1", todos los accesorios en CPVC de diámetro 1" incluyendo todos los accesorios reducidos que se requieran para su correcta  instalación. Estos deberán estar correctamente pegados usando limpiador, soldadura y teflón apropiados, sin presentar fugas, fisuras o cualquier otra clase de anomalía. No incluye soportería está se pagará en su respectivo ítem.</t>
  </si>
  <si>
    <t>ESP 10.2.1.17</t>
  </si>
  <si>
    <t>10.2.1.17</t>
  </si>
  <si>
    <t>tubería CPVC  DIAM 1 1/2" COLGADA O EN MONTANTE. Incluye: Suministro, transporte e instalación de tubería CPVC 100 PSI, diametro 2", todos los accesorios en CPVC de diámetro 2" incluyendo todos los accesorios reducidos que se requieran para su correcta  instalación. Estos deberán estar correctamente pegados usando limpiador, soldadura y teflón apropiados, sin presentar fugas, fisuras o cualquier otra clase de anomalía. No incluye soportería está se pagará en su respectivo ítem.</t>
  </si>
  <si>
    <t>ESP 10.2.1.18</t>
  </si>
  <si>
    <t>10.2.1.18</t>
  </si>
  <si>
    <t>válvula DE CIERRE RÁPIDO DIAM 1/2". Suministro, transporte e instalación de válvula cierre rápido PVC marca PAVCO 1/2" o equivalente. Se entregará debidamente instalada sin presencia de fugas ni fisuras, sometida al sistema ya presurizado. Incluye todos los elementos requeridos para su correcta instalación y funcionamiento.</t>
  </si>
  <si>
    <t>ESP 10.2.1.19</t>
  </si>
  <si>
    <t>10.2.1.19</t>
  </si>
  <si>
    <t>válvula DE CIERRE RÁPIDO DIAM 1 1/2". Suministro, transporte e instalación de válvula cierre rápido PVC marca PAVCO 1 1/2" o equivalente. Se entregará debidamente instalada sin presencia de fugas ni fisuras, sometida al sistema ya presurizado. Incluye todos los elementos requeridos para su correcta instalación y funcionamiento.</t>
  </si>
  <si>
    <t>ESP 10.2.1.20</t>
  </si>
  <si>
    <t>10.2.1.20</t>
  </si>
  <si>
    <t>válvula FLOTADOR 1 1/4". Suministro, transporte e instalación de válvula cierre rápido PVC marca PAVCO 1 1/4" o equivalente. Se entregará debidamente instalada sin presencia de fugas ni fisuras, sometida al sistema ya presurizado. Incluye todos los elementos requeridos para su correcta instalación y funcionamiento.</t>
  </si>
  <si>
    <t>ESP 10.2.1.21</t>
  </si>
  <si>
    <t>10.2.1.21</t>
  </si>
  <si>
    <t>válvula FLOTADOR 2". Suministro, transporte e instalación de válvula cierre rápido PVC marca PAVCO 2" o equivalente. Se entregará debidamente instalada sin presencia de fugas ni fisuras, sometida al sistema ya presurizado. Incluye todos los elementos requeridos para su correcta instalación y funcionamiento.</t>
  </si>
  <si>
    <t>ESP 10.2.1.22</t>
  </si>
  <si>
    <t>10.2.1.22</t>
  </si>
  <si>
    <t>válvula DE COMPUERTA 3". Suministro, transporte e instalación de válvula compuerta marca RW 2" o equivalente. Se entregará debidamente instalada sin presencia de fugas ni fisuras, sometida al sistema ya presurizado. Incluye todos los elementos requeridos para su correcta instalación y funcionamiento.</t>
  </si>
  <si>
    <t>ESP 10.2.1.23</t>
  </si>
  <si>
    <t>10.2.1.23</t>
  </si>
  <si>
    <t>válvula CHEQUE 3". Suministro, transporte e instalación de válvula cheque marca RW 2" o equivalente. Se entregará debidamente instalada sin presencia de fugas ni fisuras, sometida al sistema ya presurizado. Incluye todos los elementos requeridos para su correcta instalación y funcionamiento.</t>
  </si>
  <si>
    <t>ESP 10.2.1.24</t>
  </si>
  <si>
    <t>10.2.1.24</t>
  </si>
  <si>
    <t>MEDIDOR 50mm. Suministro, transporte e instalación de medidor 50mm (2"). Incluye accesorios para conexión a acometida de 90 mm, válvulas de compuerta, filtro en Yee, válvula cheque, nicho de 60x225cm sección interna en bloques de concreto, 2 tapas en placa de concreto de 40x60cm y una placa de concreto de 60x80cm con tapa metálica antifraude en hierro dúctil de 50x35cm, válvula antifraude homologada, válvula corte rápido PVC PAVCO o equivalente, fijación mecánica.</t>
  </si>
  <si>
    <t>ESP 10.2.1.25</t>
  </si>
  <si>
    <t>10.2.1.25</t>
  </si>
  <si>
    <t>SISTEMA DE BOMBEO AGUA POTABLE. Incluye 2 bombas multietapas para un caudal de 57.25 GPM @ 88.77mca, trifásico a 440V 3.7kW cada bomba, 1 sensores de nivel, 1 tanque hidroneumático de 200 L, 1 tablero de control y tarjeta con protocolo de comunicación MODBUS TCP/IP, sistema preensamblado de polipropileno y accesorios hidráulicos para su correcto funcionamiento.TRM  $4298.31 COP (24-04-25), fuente: https://www.dolar-colombia.com/mes/2025-04</t>
  </si>
  <si>
    <t>ESP 10.2.1.26</t>
  </si>
  <si>
    <t>10.2.1.26</t>
  </si>
  <si>
    <t>SISTEMA DE BOMBEO AGUA TRATADA.  Incluye 2 bombas multietapas para un caudal de 31.64 GPM @ 69.10mca, trifásico a 440V 3 kW cada bomba, 3 sensor de nivel, 1 tanque hidroneumático de 100 L, 1 tablero de control y tarjeta con protocolo de comunicación MODBUS TCP/IP, sistema preensamblado de polipropileno y accesorios hidráulicos para su correcto funcionamiento. TRM  $4298.31 COP (24-04-25), fuente: https://www.dolar-colombia.com/mes/2025-04</t>
  </si>
  <si>
    <t>ESP 10.2.1.27</t>
  </si>
  <si>
    <t>10.2.1.27</t>
  </si>
  <si>
    <t>SISTEMA DE BOMBEO TRASVASE DE TANQUES.  Incluye 2 bombas multietapas para un caudal de 45.76 GPM @ 20.25mca, trifásico a 440V 1.5kW cada bomba, 3 interruptores de nivel y 1 sensor de nivel, 1 filtro de agua, 1 tablero de control y tarjeta con protocolo de comunicación MODBUS TCP/IP, sistema preensamblado de polipropileno y accesorios hidráulicos para su correcto funcionamiento. TRM  $4298.31 COP (24-04-25), fuente: https://www.dolar-colombia.com/mes/2025-04</t>
  </si>
  <si>
    <t>ESP 10.2.1.28</t>
  </si>
  <si>
    <t>10.2.1.28</t>
  </si>
  <si>
    <t>Suministro, transporte e instalación de VPS-100US-120/PS S glo ZONE, HSG, 120VAC  y los elementos necesarios para su correcta instalación.  TRM $4298.31 COP (24-04-25), fuente: https://www.dolar-colombia.com/mes/2025-04</t>
  </si>
  <si>
    <t>ESP 10.2.1.29</t>
  </si>
  <si>
    <t>10.2.1.29</t>
  </si>
  <si>
    <t>SISTEMA DE BOMBEO PARA MANTENIMIENTO DE TANQUES. Incluye 1 bomba de achique, monofásico a 115V 1HP.TRM  $4298.31 COP (24-04-25), fuente: https://www.dolar-colombia.com/mes/2025-04</t>
  </si>
  <si>
    <t>ESP 10.2.1.30</t>
  </si>
  <si>
    <t>10.2.1.30</t>
  </si>
  <si>
    <t>Soporte tipo pera para tubería colgada, incluye suministro e instalación y todos los elementos para su correcto funcionamiento.</t>
  </si>
  <si>
    <t>ESP 10.2.1.31</t>
  </si>
  <si>
    <t>10.2.1.31</t>
  </si>
  <si>
    <t>EXCAVACIÓN MANUAL EN MATERIAL COMÚN MENOR A 2,00M. Bajo cualquier grado de humedad, medido en sitio. No incluye retiro de material sobrante, el mismo se pagará en su respectivo ítem</t>
  </si>
  <si>
    <t>ESP 10.2.1.32</t>
  </si>
  <si>
    <t>10.2.1.32</t>
  </si>
  <si>
    <t>tubería PVC PRESIÓN DIAM 3/4" RDE 11 COLGADA O EN MONTANTE. Incluye: Suministro, transporte e instalación de tubería PVC-P, RDE 11, 400 PSI, diámetro 3/4", todos los accesorios en PVC de diámetro 3/4" incluyendo todos los accesorios reducidos que se requieran para su correcta  instalación. Estos deberán estar correctamente pegados usando limpiador, soldadura y teflón apropiados, sin presentar fugas, fisuras o cualquier otra clase de anomalía.</t>
  </si>
  <si>
    <t>ESP 10.2.1.33</t>
  </si>
  <si>
    <t>10.2.1.33</t>
  </si>
  <si>
    <t>tubería PVC PRESIÓN DIAM 1" RDE 13,5 COLGADA O EN MONTANTE. Incluye: Suministro, transporte e instalación de tubería PVC-P, RDE 13.5, 315 PSI, diámetro 1", todos los accesorios en PVC de diámetro 1" incluyendo todos los accesorios reducidos que se requieran para su correcta  instalación. Estos deberán estar correctamente pegados usando limpiador, soldadura y teflón apropiados, sin presentar fugas, fisuras o cualquier otra clase de anomalía.</t>
  </si>
  <si>
    <t>ESP 10.2.1.34</t>
  </si>
  <si>
    <t>10.2.1.34</t>
  </si>
  <si>
    <t>tubería PVC PRESIÓN DIAM 1-1/4" RDE 21 COLGADA O EN MONTANTE. Incluye: Suministro, transporte e instalación de tubería PVC-P, RDE 21, 200 PSI, diámetro 1-1/4", todos los accesorios en PVC de diámetro 1-1/4" incluyendo todos los accesorios reducidos que se requieran para su correcta  instalación. Estos deberán estar correctamente pegados usando limpiador, soldadura y teflón apropiados, sin presentar fugas, fisuras o cualquier otra clase de anomalía.</t>
  </si>
  <si>
    <t>ESP 10.2.1.35</t>
  </si>
  <si>
    <t>10.2.1.35</t>
  </si>
  <si>
    <t>tubería PVC PRESIÓN DIAM 2 1/2" RDE 21 COLGADA O EN MONTANTE. Incluye: Suministro, transporte e instalación de tubería PVC-P, RDE 21, 200 PSI, diametro 2 1/2", todos los accesorios en PVC de diámetro 2 1/2" incluyendo todos los accesorios reducidos que se requieran para su correcta  instalación. Estos deberán estar correctamente pegados usando limpiador, soldadura y teflón apropiados, sin presentar fugas, fisuras o cualquier otra clase de anomalía.</t>
  </si>
  <si>
    <t>ESP 10.2.1.36</t>
  </si>
  <si>
    <t>10.2.1.36</t>
  </si>
  <si>
    <t>tubería PVC PRESIÓN DIAM 3/4" RDE 11 ENTERRADA Y/O EMBEBIDA. Incluye: Suministro, transporte e instalación de tubería PVC-P, RDE 11, 400 PSI, diámetro 3/4", todos los accesorios en PVC de diámetro 3/4" incluyendo todos los accesorios reducidos que se requieran para su correcta instalación, excavación de 40x80cm.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</si>
  <si>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10.2.1.37</t>
  </si>
  <si>
    <t>10.2.1.37</t>
  </si>
  <si>
    <t>tubería PVC PRESIÓN DIAM 2 1/2" RDE 21 ENTERRADA Y/O EMBEBIDA. Incluye: Suministro, transporte e instalación de tubería PVC-P, RDE 21, 200 PSI, diametro 2 1/2", todos los accesorios en PVC de diámetro 2 1/2" incluyendo todos los accesorios reducidos que se requieran para su correcta  instalación, excavación de 40x80cm.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</si>
  <si>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10.2.1.38</t>
  </si>
  <si>
    <t>10.2.1.38</t>
  </si>
  <si>
    <t>ALIMENTACIÓN DE TANQUE 3/4". Suministro, transporte e instalación de válvula de flotador  3/4" y válvula cierre rápido PVC marca PAVCO 3/4" o equivalente. Se entregará debidamente instalada sin presencia de fugas ni fisuras, sometida al sistema ya presurizado. Incluye todos los elementos requeridos para su correcta instalación y funcionamiento.</t>
  </si>
  <si>
    <t>ESP 10.2.1.39</t>
  </si>
  <si>
    <t>10.2.1.39</t>
  </si>
  <si>
    <t>ELECTROVÁLVULA 2 1/2". Suministro, transporte e instalación de válvula controlada por selenoide marca BERMAD 2 1/2" o equivalente. Se entregará debidamente instalada sin presencia de fugas ni fisuras, sometida al sistema ya presurizado. Incluye todos los elementos requeridos para su correcta instalación y funcionamiento.</t>
  </si>
  <si>
    <t>ESP 10.2.1.40</t>
  </si>
  <si>
    <t>10.2.1.40</t>
  </si>
  <si>
    <t xml:space="preserve">ELECTROVÁLVULA 3". Suministro, transporte e instalación de válvula controlada por selenoide marca BERMAD 3" o equivalente. Se entregará debidamente instalada sin presencia de fugas ni fisuras, sometida al sistema ya presurizado. Incluye todos los elementos requeridos para su correcta instalación y funcionamiento.
</t>
  </si>
  <si>
    <t>ESP 10.2.1.41</t>
  </si>
  <si>
    <t>10.2.1.41</t>
  </si>
  <si>
    <t>válvula CHEQUE 2 1/2". Suministro, transporte e instalación de válvula cheque marca RW 2 1/2" o equivalente. Se entregará debidamente instalada sin presencia de fugas ni fisuras, sometida al sistema ya presurizado. Incluye todos los elementos requeridos para su correcta instalación y funcionamiento.</t>
  </si>
  <si>
    <t>TOTAL DE INSTALACIONES HIDRÁULICAS</t>
  </si>
  <si>
    <t>10.2.2</t>
  </si>
  <si>
    <t>INSTALACIONES SANITARIAS</t>
  </si>
  <si>
    <t>ESP 10.2.2.1</t>
  </si>
  <si>
    <t>10.2.2.1</t>
  </si>
  <si>
    <t>SALIDA SANITARIA DIAM. 2". Incluye suministro, transporte e instalación de tubería PVC-S diámetro 2" y todos los accesorios hasta el tapón de prueba. Se incluirá en dicha salida hasta un recorrido máximo de tubería no mayor a 1 m. Estos deberán estar correctamente pegados usando limpiador, soldadura y teflón apropiados, sin presentar fugas, fisuras o cualquier otra clase de anomalía.</t>
  </si>
  <si>
    <t>ESP 10.2.2.2</t>
  </si>
  <si>
    <t>10.2.2.2</t>
  </si>
  <si>
    <t>SALIDA SANITARIA DIAM. 3". Incluye suministro, transporte e instalación de tubería PVC-S diámetro 3" y todos los accesorios hasta el tapón de prueba. Se incluirá en dicha salida hasta un recorrido máximo de tubería no mayor a 1 m. Estos deberán estar correctamente pegados usando limpiador, soldadura y teflón apropiados, sin presentar fugas, fisuras o cualquier otra clase de anomalía.</t>
  </si>
  <si>
    <t>ESP 10.2.2.3</t>
  </si>
  <si>
    <t>10.2.2.3</t>
  </si>
  <si>
    <t>SALIDA SANITARIA DIAM. 4". Incluye suministro, transporte e instalación de tubería PVC-S diámetro 4" y todos los accesorios hasta el tapón de prueba. Se incluirá en dicha salida hasta un recorrido máximo de tubería no mayor a 1 m. Estos deberán estar correctamente pegados usando limpiador, soldadura y teflón apropiados, sin presentar fugas, fisuras o cualquier otra clase de anomalía.</t>
  </si>
  <si>
    <t>ESP 10.2.2.4</t>
  </si>
  <si>
    <t>10.2.2.4</t>
  </si>
  <si>
    <t xml:space="preserve">tubería PVC SANITARIA DIAM. 2" COLGADA O EN BAJANTE. Incluye suministro, transporte e instalación de tubería PVC-S diámetro 2" para AGUA RESIDUAL O LLUVIA verticales y horizontales (bajantes y colectores),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</si>
  <si>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10.2.2.5</t>
  </si>
  <si>
    <t>10.2.2.5</t>
  </si>
  <si>
    <t xml:space="preserve">tubería PVC SANITARIA DIAM. 3" COLGADA O EN BAJANTE. Incluye suministro, transporte e instalación de tubería PVC-S diámetro 3" para AGUA RESIDUAL O LLUVIA verticales y horizontales (bajantes y colectores), incluye todos los accesorios en PVC de diámetro 3" incluyendo los accesorios reducidos y fijaciones que se requieran para su correcta instalación. Estos deberán estar correctamente pegados usando limpiador, soldadura y teflón apropiados, sin presentar fugas, fisuras o cualquier otra clase de anomalía. </t>
  </si>
  <si>
    <t>ESP 10.2.2.6</t>
  </si>
  <si>
    <t>10.2.2.6</t>
  </si>
  <si>
    <t xml:space="preserve">tubería PVC SANITARIA DIAM. 4" COLGADA O EN BAJANTE. Incluye suministro, transporte e instalación de tubería PVC-S diámetro 4" para AGUA RESIDUAL O LLUVIA verticales y horizontales (bajantes y colectores), incluye todos los accesorios en PVC de diámetro 4" incluyendo los accesorios reducidos y fijaciones que se requieran para su correcta instalación. Estos deberán estar correctamente pegados usando limpiador, soldadura y teflón apropiados, sin presentar fugas, fisuras o cualquier otra clase de anomalía. </t>
  </si>
  <si>
    <t>ESP 10.2.2.7</t>
  </si>
  <si>
    <t>10.2.2.7</t>
  </si>
  <si>
    <t xml:space="preserve">tubería PVC SANITARIA DIAM. 6" COLGADA O EN BAJANTE. Incluye suministro, transporte e instalación de tubería PVC-S diámetro 6" para AGUA RESIDUAL O LLUVIA verticales y horizontales (bajantes y colectores), incluye todos los accesorios en PVC de diámetro 6" incluyendo los accesorios reducidos y fijaciones que se requieran para su correcta instalación. Estos deberán estar correctamente pegados usando limpiador, soldadura y teflón apropiados, sin presentar fugas, fisuras o cualquier otra clase de anomalía. </t>
  </si>
  <si>
    <t>ESP 10.2.2.8</t>
  </si>
  <si>
    <t>10.2.2.8</t>
  </si>
  <si>
    <t xml:space="preserve">tubería PVC SANITARIA DIAM. 8" COLGADA O EN BAJANTE. Incluye suministro, transporte e instalación de tubería PVC-S diámetro 8" para AGUA RESIDUAL O LLUVIA verticales y horizontales (bajantes y colectores), incluye todos los accesorios en PVC de diámetro 8" incluyendo los accesorios reducidos y fijaciones que se requieran para su correcta instalación. Estos deberán estar correctamente pegados usando limpiador, soldadura y teflón apropiados, sin presentar fugas, fisuras o cualquier otra clase de anomalía. </t>
  </si>
  <si>
    <t>ESP 10.2.2.9</t>
  </si>
  <si>
    <t>10.2.2.9</t>
  </si>
  <si>
    <t xml:space="preserve">tubería PVC SANITARIA DIAM. 2" ENTERRADA Y/O EMBEBIDA. Incluye suministro, transporte e instalación de tubería PVC-S diámetro 2" para AGUA RESIDUAL O LLUVIA horizontales (colectores),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</si>
  <si>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10.2.2.10</t>
  </si>
  <si>
    <t>10.2.2.10</t>
  </si>
  <si>
    <t xml:space="preserve">tubería PVC SANITARIA DIAM. 4" ENTERRADA Y/O EMBEBIDA. Incluye suministro, transporte e instalación de tubería PVC-S diámetro 4" para AGUA RESIDUAL O LLUVIA horizontales (colectores), incluye todos los accesorios en PVC de diámetro 4" incluyendo los accesorios reducidos y fijaciones que se requieran para su correcta instalación. Estos deberán estar correctamente pegados usando limpiador, soldadura y teflón apropiados, sin presentar fugas, fisuras o cualquier otra clase de anomalía. </t>
  </si>
  <si>
    <t>ESP 10.2.2.11</t>
  </si>
  <si>
    <t>10.2.2.11</t>
  </si>
  <si>
    <t xml:space="preserve">tubería PVC SANITARIA DIAM. 6" ENTERRADA Y/O EMBEBIDA. Incluye suministro, transporte e instalación de tubería PVC-S diámetro 6" para AGUA RESIDUAL O LLUVIA horizontales (colectores), incluye todos los accesorios en PVC de diámetro 6" incluyendo los accesorios reducidos y fijaciones que se requieran para su correcta instalación. Estos deberán estar correctamente pegados usando limpiador, soldadura y teflón apropiados, sin presentar fugas, fisuras o cualquier otra clase de anomalía. </t>
  </si>
  <si>
    <t>ESP 10.2.2.12</t>
  </si>
  <si>
    <t>10.2.2.12</t>
  </si>
  <si>
    <t xml:space="preserve">tubería PVC SANITARIA DIAM. 8" ENTERRADA Y/O EMBEBIDA. Incluye suministro, transporte e instalación de tubería PVC-S diámetro 8" para AGUA RESIDUAL O LLUVIA horizontales (colectores), incluye todos los accesorios en PVC de diámetro 8" incluyendo los accesorios reducidos y fijaciones que se requieran para su correcta instalación. Estos deberán estar correctamente pegados usando limpiador, soldadura y teflón apropiados, sin presentar fugas, fisuras o cualquier otra clase de anomalía. </t>
  </si>
  <si>
    <t>ESP 10.2.2.13</t>
  </si>
  <si>
    <t>10.2.2.13</t>
  </si>
  <si>
    <t xml:space="preserve">tubería PVC SANITARIA DIAM. 10" ENTERRADA Y/O EMBEBIDA. Incluye suministro, transporte e instalación de tubería PVC-S diámetro 10" para AGUA RESIDUAL O LLUVIA verticales y horizontales (bajantes y colectores), incluye todos los accesorios en PVC de diámetro 10" incluyendo los accesorios reducidos y fijaciones que se requieran para su correcta instalación. Estos deberán estar correctamente pegados usando limpiador, soldadura y teflón apropiados, sin presentar fugas, fisuras o cualquier otra clase de anomalía. </t>
  </si>
  <si>
    <t>ESP 10.2.2.14</t>
  </si>
  <si>
    <t>10.2.2.14</t>
  </si>
  <si>
    <t xml:space="preserve">tubería PVC SANITARIA NOVAFORT DIAM. 315 mm ENTERRADA Y/O EMBEBIDA. Incluye suministro, transporte e instalación de tubería PVC-S diámetro 10" para AGUA RESIDUAL O LLUVIA verticales y horizontales (bajantes y colectores), incluye todos los accesorios en PVC de diámetro 10" incluyendo los accesorios reducidos y fijaciones que se requieran para su correcta instalación. Estos deberán estar correctamente pegados usando limpiador, soldadura y teflón apropiados, sin presentar fugas, fisuras o cualquier otra clase de anomalía. </t>
  </si>
  <si>
    <t>ESP 10.2.2.15</t>
  </si>
  <si>
    <t>10.2.2.15</t>
  </si>
  <si>
    <t>tubería DE DRENAJE DIAM. 6" ENTERRADA Y/O EMBEBIDA, para la construcción de sistema de drenaje por medio de filtros. Incluye suministro, transporte e instalación de tubería DE DRENAJE diámetro 6" para AGUA SUBTERRÁNEA, drenaje para obra civil sin filtro, todos los accesorios  de diámetro 6", gravilla y geodren en zanja para una profundidad de hasta 5 m y 80 cm de ancho. Estos deberán estar correctamente conectados e instalados.</t>
  </si>
  <si>
    <t>ESP 10.2.2.16</t>
  </si>
  <si>
    <t>10.2.2.16</t>
  </si>
  <si>
    <t xml:space="preserve">tubería PVC VENTILACION DIAM. 2" COLGADA O EN BAJANTE. Incluye suministro, transporte e instalación de tubería PVC-V diámetro 2" para ventilaciones verticales y horizontales,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</si>
  <si>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10.2.2.17</t>
  </si>
  <si>
    <t>10.2.2.17</t>
  </si>
  <si>
    <t xml:space="preserve">tubería PVC VENTILACION DIAM. 3" COLGADA O EN BAJANTE. Incluye suministro, transporte e instalación de tubería PVC-V diámetro 3" para ventilaciones verticales y horizontales, incluye todos los accesorios en PVC de diámetro 3" incluyendo los accesorios reducidos y fijaciones que se requieran para su correcta instalación. Estos deberán estar correctamente pegados usando limpiador, soldadura y teflón apropiados, sin presentar fugas, fisuras o cualquier otra clase de anomalía. </t>
  </si>
  <si>
    <t>ESP 10.2.2.18</t>
  </si>
  <si>
    <t>10.2.2.18</t>
  </si>
  <si>
    <t xml:space="preserve">tubería PVC VENTILACION DIAM. 2" ENTERRADA Y/O EMBEBIDA. Incluye suministro, transporte e instalación de tubería PVC-V diámetro 2" para ventilaciones verticales y horizontales,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</si>
  <si>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10.2.2.19</t>
  </si>
  <si>
    <t>10.2.2.19</t>
  </si>
  <si>
    <t>CAJA DE INSPECCIÓN. Construcción de cajas de registro de 80 x 80 x altura hasta 200 cm. (medidas internas) en concreto de 21Mpa. con impermeabilizante integral tipo Sika o equivalente,  concrefibra, el piso y tapa en concreto reforzado y respectivo herraje, los muros, el fondo y la tapa se reforzarán con malla electrosoldada de 4mm 15x15cm. Incluye suministro, transporte e instalación de los materiales, formaleta, vibrado, excavación, colocación de acero y todos los elementos necesarios para su correcta construcción y funcionamiento. Según diseño y especificaciones de la empresa de alcantarillado.</t>
  </si>
  <si>
    <t>ESP 10.2.2.20</t>
  </si>
  <si>
    <t>10.2.2.20</t>
  </si>
  <si>
    <t>CAJA DE INSPECCIÓN DE VÁLVULAS DE EYECCIÓN. Construcción de cajas de registro de 60 x 60 x altura hasta 80 cm. (medidas internas) en concreto de 21Mpa. con impermeabilizante integral tipo Sika o equivalente, con concrefibra el piso y tapa en concreto, la tapa con su respectivo herraje.  Incluye suministro, transporte e instalación de los materiales, formaleta, vibrado, excavación, colocación de acero y todos los elementos necesarios para su correcta construcción y funcionamiento. Según diseño y especificaciones de la empresa de alcantarillado.</t>
  </si>
  <si>
    <t>ESP 10.2.2.21</t>
  </si>
  <si>
    <t>10.2.2.21</t>
  </si>
  <si>
    <r>
      <rPr>
        <sz val="11"/>
        <color rgb="FF800080"/>
        <rFont val="Arial"/>
        <family val="2"/>
      </rPr>
      <t xml:space="preserve">POZO EYECTOR. Construcción de pozo para recolección de aguas subterráneas de 1,2x 1,2 m x altura hasta 5 m. (medidas internas) en concreto de 21Mpa. con impermeabilizante integral tipo Sika o equivalente, con concrefibra el piso y tapa en concreto, la tapa con su respectivo herraje. Incluye suministro, transporte e instalación de los materiales, formaleta, vibrado, excavación, colocación de acero y todos los elementos necesarios para su correcta construcción y funcionamiento. Según diseño y especificaciones de la empresa de alcantarillado.
. TRM $4298.31 (24-04-25), fuente: </t>
    </r>
    <r>
      <rPr>
        <u/>
        <sz val="11"/>
        <color rgb="FF800080"/>
        <rFont val="Arial"/>
        <family val="2"/>
      </rPr>
      <t>https://www.dolar-colombia.com/mes/2025-04</t>
    </r>
  </si>
  <si>
    <t>ESP 10.2.2.22</t>
  </si>
  <si>
    <t>10.2.2.22</t>
  </si>
  <si>
    <t>SISTEMA DE BOMBEO PARA POZO EYECTOR.  Incluye 2 bombas sumergibles de achique para un caudal de 36 GPM @ 9 mca, trifásico a 440V 1.8kW cada bomba, 3 interruptores de nivel, 1 tablero de control y tarjeta con protocolo de comunicación MODBUS TCP/IP, sistema preensamblado de polipropileno y accesorios hidráulicos para su correcto funcionamiento. TRM $4298.31 (24-04-25), fuente: https://www.dolar-colombia.com/mes/2025-04</t>
  </si>
  <si>
    <t>ESP 10.2.2.23</t>
  </si>
  <si>
    <t>10.2.2.23</t>
  </si>
  <si>
    <t>ESP 10.2.2.24</t>
  </si>
  <si>
    <t>10.2.2.24</t>
  </si>
  <si>
    <t>Soporte tipo pera de 2-8¨ para tubería colgada, incluye suministro e instalación y todos los elementos para su correcto funcionamiento.</t>
  </si>
  <si>
    <t>ESP 10.2.2.25</t>
  </si>
  <si>
    <t>10.2.2.25</t>
  </si>
  <si>
    <t xml:space="preserve">tubería PVC PRESIÓN DIAM. 3/4" COLGADA O EN BAJANTE para desagües aire acondicionado. Incluye suministro, transporte e instalación de tubería PVC-P diámetro 3/4" RDE 11 para AGUA RESIDUAL O LLUVIA verticales y horizontales (bajantes y colectores), incluye todos los accesorios en PVC de diámetro 3/4" incluyendo los accesorios reducidos y fijaciones que se requieran para su correcta instalación. Estos deberán estar correctamente pegados usando limpiador, soldadura y teflón apropiados, sin presentar fugas, fisuras o cualquier otra clase de anomalía. </t>
  </si>
  <si>
    <t>ESP 10.2.2.26</t>
  </si>
  <si>
    <t>10.2.2.26</t>
  </si>
  <si>
    <t xml:space="preserve">tubería PVC SANITARIA DIAM. 1 1/2" COLGADA O EN BAJANTE. Incluye suministro, transporte e instalación de tubería PVC-S diámetro 1 1/2" para AGUA RESIDUAL O LLUVIA verticales y horizontales (bajantes y colectores),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</si>
  <si>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10.2.2.27</t>
  </si>
  <si>
    <t>10.2.2.27</t>
  </si>
  <si>
    <t xml:space="preserve">tubería PVC SANITARIA DIAM. 3" ENTERRADA Y/O EMBEBIDA. Incluye suministro, transporte e instalación de tubería PVC-S diámetro 3" para AGUA RESIDUAL O LLUVIA horizontales (colectores), incluye todos los accesorios en PVC de diámetro 3" incluyendo los accesorios reducidos y fijaciones que se requieran para su correcta instalación, excavación de 60x150cm. Estos deberán estar correctamente pegados usando limpiador, soldadura y teflón apropiados, sin presentar fugas, fisuras o cualquier otra clase de anomalía. </t>
  </si>
  <si>
    <t>TOTAL DE INSTALACIONES SANITARIAS</t>
  </si>
  <si>
    <t>TOTAL DE REDES HIDRÁULICAS / SANITARIAS</t>
  </si>
  <si>
    <t>10.3.0</t>
  </si>
  <si>
    <t xml:space="preserve">REDES EXTERNAS </t>
  </si>
  <si>
    <t>10.3.1</t>
  </si>
  <si>
    <t>RED DE ACUEDUCTO</t>
  </si>
  <si>
    <t>ESP 10.3.1.1</t>
  </si>
  <si>
    <t>10.3.1.1</t>
  </si>
  <si>
    <t>ESP 10.3.1.2</t>
  </si>
  <si>
    <t>10.3.1.2</t>
  </si>
  <si>
    <t>EXCAVACIÓN MANUAL EN MATERIAL COMÚN MENOR A 2,00M. Bajo cualquier grado de humedad, medición en sitio. No incluye retiro de material sobrante, el mismo se pagará en su respectivo ítem</t>
  </si>
  <si>
    <t>ESP 10.3.1.3</t>
  </si>
  <si>
    <t>10.3.1.3</t>
  </si>
  <si>
    <t>Suministro e instalación de tubería Polietileno 63 mm PE 100 PN 16 enterrada y todos los materiales necesarios para su correcto funcionamiento.</t>
  </si>
  <si>
    <t>ESP 10.3.1.4</t>
  </si>
  <si>
    <t>10.3.1.4</t>
  </si>
  <si>
    <t>Suministro e instalación de tubería Polietileno  3" Rde 11 Fm 90 mm PE enterrada y todos los materiales necesarios para su correcto funcionamiento.</t>
  </si>
  <si>
    <t>ESP 10.3.1.5</t>
  </si>
  <si>
    <t>10.3.1.5</t>
  </si>
  <si>
    <t>Suministro e instalación de tubería Polietileno  6" Rde 11 Fm 160 mm PE enterrada y todos los materiales necesarios para su correcto funcionamiento.</t>
  </si>
  <si>
    <t>ESP 10.3.1.6</t>
  </si>
  <si>
    <t>10.3.1.6</t>
  </si>
  <si>
    <t>Suministro e instalación de Tee partida  ɸ=6" x 1" para CONEXIÓN RED EXISTENTE. Incluye accesorios  y todos los elementos necesarios para su correcta instalación. No incluye excavación, llenos y botada.</t>
  </si>
  <si>
    <t>ESP 10.3.1.7</t>
  </si>
  <si>
    <t>10.3.1.7</t>
  </si>
  <si>
    <t>Suministro e instalación de Tee partida  ɸ=6" x 3" para CONEXIÓN RED EXISTENTE. Incluye accesorios  y todos los elementos necesarios para su correcta instalación. No incluye excavación, llenos y botada.</t>
  </si>
  <si>
    <t>ESP 10.3.1.8</t>
  </si>
  <si>
    <t>10.3.1.8</t>
  </si>
  <si>
    <t>Empalme  ɸ=3" para con red existente. Incluye accesorios  y todos los elementos necesarios para su correcta instalación. No incluye excavación, llenos y botada.</t>
  </si>
  <si>
    <t>ESP 10.3.1.9</t>
  </si>
  <si>
    <t>10.3.1.9</t>
  </si>
  <si>
    <t>DEMOLICIÓN CON MARTILLO DEMOLEDOR DE PAVIMENTO ASFALTICO, espesor máximo de 20 cm. Incluye martillo demoledor, compresor neumático, manguera, pera y todo lo necesario para su correcta ejecución. Incluye retiro del material sobrante producto de la demolición.</t>
  </si>
  <si>
    <t>ESP 10.3.1.10</t>
  </si>
  <si>
    <t>10.3.1.10</t>
  </si>
  <si>
    <t>Suministro e instalación de MEZCLA DENSA EN CALIENTE (MDC-19) CON ASFALTO MODIFICADO TIPO II CON POLÍMEROS. Incluye suministro y transporte de mezcla asfáltica, finisher, compactador de rodillo, compactador neumático, vibrocompactador tipo rana y/o canguro, rastrilleros y todo lo necesario para su correcta instalación.</t>
  </si>
  <si>
    <t>ESP 10.3.1.11</t>
  </si>
  <si>
    <t>10.3.1.11</t>
  </si>
  <si>
    <t>ESP 10.3.1.12</t>
  </si>
  <si>
    <t>10.3.1.12</t>
  </si>
  <si>
    <t>Llenos en material provenientes de la excavación, compactados mecánicamente hasta obtener una densidad del 95% de la máxima obtenida en el ensayo del proctor modificado. Incluye transporte interno. Su medida sera en sitio ya compactado.</t>
  </si>
  <si>
    <t>ESP 10.3.1.13</t>
  </si>
  <si>
    <t>10.3.1.13</t>
  </si>
  <si>
    <t>Suministro, transporte e instalación de válvula de corte con sello elástico para red de 25 mm. Incluye caja de protección, aislamiento y los materiales necesarios para su correcta instalación.</t>
  </si>
  <si>
    <t>ESP 10.3.1.14</t>
  </si>
  <si>
    <t>10.3.1.14</t>
  </si>
  <si>
    <t>Suministro, transporte e instalación de válvula de corte con sello elástico para red de 75 mm. Incluye caja de protección y aislamiento y los materiales necesarios para su correcta instalación.</t>
  </si>
  <si>
    <t>ESP 10.3.1.15</t>
  </si>
  <si>
    <t>10.3.1.15</t>
  </si>
  <si>
    <t>Suministro e instalación de Hidrante tipo pedestal con accesorios bridados de 75 mm. Incluye mano de obra, tapones, racores, elementos de fijación, herramienta menor  y los materiales necesarios para su correcta instalación.</t>
  </si>
  <si>
    <t>TOTAL DE RED DE ACUEDUCTO</t>
  </si>
  <si>
    <t>10.3.2</t>
  </si>
  <si>
    <t>RED ALCANTARILLADO RESIDUAL</t>
  </si>
  <si>
    <t>ESP 10.3.2.1</t>
  </si>
  <si>
    <t>10.3.2.1</t>
  </si>
  <si>
    <t>ESP 10.3.2.2</t>
  </si>
  <si>
    <t>10.3.2.2</t>
  </si>
  <si>
    <t>ESP 10.3.2.3</t>
  </si>
  <si>
    <t>10.3.2.3</t>
  </si>
  <si>
    <t>Suministro y colocación de tubería PVC Alcantarillado novafort Estructural 200mm y los materiales necesarios para su correcto funcionamiento. No lleva ningún tipo de recubrimiento ni ningún tipo de concreto.</t>
  </si>
  <si>
    <t>ESP 10.3.2.4</t>
  </si>
  <si>
    <t>10.3.2.4</t>
  </si>
  <si>
    <t>Construcción de Base y cañuela para  Cámara de Inspección, construcción de las cañuelas de transición esmaltadas, cuya forma será semicircular con pendiente uniforme entre la tubería de entrada y salida en concreto de 21 MPa. La profundidad mínima de la cañuela será igual a la mitad del diámetro interior del tubo de 8", haciendo las respectivas transiciones cuando haya cambio de diámetro entre la tubería de entrada y salida.</t>
  </si>
  <si>
    <t>ESP 10.3.2.5</t>
  </si>
  <si>
    <t>10.3.2.5</t>
  </si>
  <si>
    <t>Suministro de Cono, Cuello, Anillo y Tapa para cámara de inspección y los materiales necesarios para su correcto funcionamiento</t>
  </si>
  <si>
    <t>ESP 10.3.2.6</t>
  </si>
  <si>
    <t>10.3.2.6</t>
  </si>
  <si>
    <t>Suministro, transporte e instalación de CAJA DE INSPECCIÓN. Construcción de cajas de registro de 60 x 60 x altura hasta 80 cm. (medidas internas) en concreto de 21Mpa. con impermeabilizante integral tipo Sika o equivalente, con concrefibra el piso y tapa en concreto, la tapa con su respectivo herraje. Incluye suministro, transporte e instalación de los materiales, formaleta, vibrado y todos los elementos necesarios para su correcta construcción y funcionamiento. Según diseño y especificaciones de la empresa de alcantarillado. La excavación, llenos, entresuelo y acero de refuerzo se pagarán en su ítem respectivo.</t>
  </si>
  <si>
    <t>ESP 10.3.2.7</t>
  </si>
  <si>
    <t>10.3.2.7</t>
  </si>
  <si>
    <t>Suministro e instalación de Empalme  ɸ=8" a la red existente. Incluye perforaciones, accesorios  y todos los elementos necesarios para su correcta instalación. No incluye excavación, llenos y botada.</t>
  </si>
  <si>
    <t>ESP 10.3.2.8</t>
  </si>
  <si>
    <t>10.3.2.8</t>
  </si>
  <si>
    <t>DEMOLICIÓN MANUAL DE PISO EN CONCRETO con o sin baldosa y/o mortero en cualquier material, diseño y espesor. Incluye cargue interno y acopio para su posterior retiro. Incluye retiro del material sobrante producto de la demolición</t>
  </si>
  <si>
    <t>ESP 10.3.2.9</t>
  </si>
  <si>
    <t>10.3.2.9</t>
  </si>
  <si>
    <t>DEMOLICIÓN CON MARTILLO DEMOLEDOR DE PAVIMENTO ASFALTICO, espesor máximo de 20 cm. Incluye martillo demoledor, compresor neumático, manguera, pera y todo lo necesario para su correcta ejecución. Incluye retiro del material sobrante producto de la demolición</t>
  </si>
  <si>
    <t>ESP 10.3.2.10</t>
  </si>
  <si>
    <t>10.3.2.10</t>
  </si>
  <si>
    <t>Suministro e instalación de MEZCLA DENSA EN CALIENTE (MDC-19) CON ASFALTO MODIFICADO TIPO II CON POLÍMEROS. Incluye suministro y transporte de mezcla asfáltica, finisher, compactador de rodillo, compactador neumático, vibrocompactador tipo rana y/o canguro, rastrilleros y todo lo necesario para su correcta instalación</t>
  </si>
  <si>
    <t>ESP 10.3.2.11</t>
  </si>
  <si>
    <t>10.3.2.11</t>
  </si>
  <si>
    <t>ESP 10.3.2.12</t>
  </si>
  <si>
    <t>10.3.2.12</t>
  </si>
  <si>
    <t>TOTAL DE RED ALCANTARILLADO RESIDUAL</t>
  </si>
  <si>
    <t>10.3.3</t>
  </si>
  <si>
    <t>RED ALCANTARILLADO AGUAS LLUVIAS</t>
  </si>
  <si>
    <t>ESP 10.3.3.1</t>
  </si>
  <si>
    <t>10.3.3.1</t>
  </si>
  <si>
    <t>LOCALIZACIÓN, TRAZADO Y REPLANTEO. Se utilizará personal experto con equipo de precisión (topógrafo, cadenero 1 y cadenero 2), incluye Clavo 1", larguero 2x2, tránsito y herramienta menor. Se hará con la frecuencia que lo indique la interventoría. Incluye demarcación con pintura, línea de trazado, libretas, planos y seguridad social del personal y elemento epp.</t>
  </si>
  <si>
    <t>ESP 10.3.3.2</t>
  </si>
  <si>
    <t>10.3.3.2</t>
  </si>
  <si>
    <t>ESP 10.3.3.3</t>
  </si>
  <si>
    <t>10.3.3.3</t>
  </si>
  <si>
    <t>Suministro y colocación de tubería PVC Alcantarillado novafort Estructural 315 mm y los materiales necesarios para su correcto funcionamiento. No lleva ningún tipo de recubrimiento, ni ningún tipo de concreto.</t>
  </si>
  <si>
    <t>ESP 10.3.3.4</t>
  </si>
  <si>
    <t>10.3.3.4</t>
  </si>
  <si>
    <t>Suministro y colocación de tubería PVC Alcantarillado novafort Estructural 250mm y los materiales necesarios para su correcto funcionamiento. No lleva ningún tipo de recubrimiento, ni ningún tipo de concreto.</t>
  </si>
  <si>
    <t>ESP 10.3.3.5</t>
  </si>
  <si>
    <t>10.3.3.5</t>
  </si>
  <si>
    <t>ESP 10.3.3.6</t>
  </si>
  <si>
    <t>10.3.3.6</t>
  </si>
  <si>
    <t>ESP 10.3.3.7</t>
  </si>
  <si>
    <t>10.3.3.7</t>
  </si>
  <si>
    <t>CAJA DE INSPECCIÓN. Construcción de cajas de registro de 60 x 60 x altura hasta 80 cm. (medidas internas) en concreto de 21Mpa. con impermeabilizante integral tipo Sika o equivalente, con concrefibra el piso y tapa en concreto, la tapa con su respectivo herraje. Incluye suministro, transporte e instalación de los materiales, formaleta, vibrado y todos los elementos necesarios para su correcta construcción y funcionamiento. Según diseño y especificaciones de la empresa de alcantarillado. La excavación, llenos, entresuelo y acero de refuerzo se pagarán en su ítem respectivo.</t>
  </si>
  <si>
    <t>ESP 10.3.3.8</t>
  </si>
  <si>
    <t>10.3.3.8</t>
  </si>
  <si>
    <t>Empalme  ɸ=12" a la red existente y cobertura existente. Incluye perforaciones, accesorios  y todos los elementos necesarios para su correcta instalación. No incluye excavación, llenos y botada.</t>
  </si>
  <si>
    <t>ESP 10.3.3.9</t>
  </si>
  <si>
    <t>10.3.3.9</t>
  </si>
  <si>
    <t>ESP 10.3.3.10</t>
  </si>
  <si>
    <t>10.3.3.10</t>
  </si>
  <si>
    <t>ESP 10.3.3.11</t>
  </si>
  <si>
    <t>10.3.3.11</t>
  </si>
  <si>
    <t>ESP 10.3.3.12</t>
  </si>
  <si>
    <t>10.3.3.12</t>
  </si>
  <si>
    <t>TOTAL DE RED ALCANTARILLADO AGUAS LLUVIAS</t>
  </si>
  <si>
    <t xml:space="preserve">TOTAL DE REDES EXTERNAS </t>
  </si>
  <si>
    <t>TOTAL DE INST. HIDRÁULICAS/SANITARIAS/ GAS</t>
  </si>
  <si>
    <t>11.0.0</t>
  </si>
  <si>
    <t>CARPINTERÍA METÁLICA/MADERA/FACHADA/SISTEMAS LIVIANOS</t>
  </si>
  <si>
    <t>11.1.0</t>
  </si>
  <si>
    <t>MUROS Y CIELOS EN DRYWALL</t>
  </si>
  <si>
    <t>11.1.1</t>
  </si>
  <si>
    <t>MUROS</t>
  </si>
  <si>
    <t>ESP 11.1.1.1</t>
  </si>
  <si>
    <t>11.1.1.1</t>
  </si>
  <si>
    <t>Suministro, transporte e instalación de Muro con tratamiento acústico en Drywall STC 50 espesor de aprox de 14 cm reforzado con platinas planas 10 x 10 cm y taco de madera plástica para fijación de pantallas. Doble lámina de yeso de 5/8" + perfilería base de 10 cm + aislamiento en lana mineral tipo sonowall o similar de 3” + una lámina de yeso 5/8". Acabado en material elástico tipo Impactodan 10 mm EPDM o similar para sellar juntas + masilla + pintura base para interior Drywall color blanco. Parales calibre 20 separados cada 40 cm.y los elementos necesarios para su correcta instalación.</t>
  </si>
  <si>
    <t>ESP 11.1.1.2</t>
  </si>
  <si>
    <t>11.1.1.2</t>
  </si>
  <si>
    <t>Suministro, transporte e instalación de Muro con tratamiento acústico en Drywall STC 55 espesor de aprox de 14 cm reforzado con platinas planas 10 x 10 cm y taco de madera plástica para fijación de pantallas. Doble lámina de yeso de 1/2"+ perfilería base de 10 cm +aislamiento en lana mineral tipo sonowall o similar de 3” + Doble lámina de yeso de 1/2". Acabado en material elástico tipo Impactodan 10 mm EPDM o similar para sellar juntas + masilla + pintura base para interior Drywall color blanco. Parales calibre 20 separados cada 40 cm y los materiales necesarios para su correcta instalación.</t>
  </si>
  <si>
    <t>ESP 11.1.1.3</t>
  </si>
  <si>
    <t>11.1.1.3</t>
  </si>
  <si>
    <t>Suministro, transporte e instalación de Muro en Superboard espesor aprox. de 12 cm (ancho del perfil + espesor de placa). Parales calibre 20 separados cada 40.7 cm. Placas de cemento 8 mm + perfilería base de 10 cm + cinta en fibra de vidrio de 5 cm + pintura base impermeabilizante color blanco y los materiales necesarios para su correcto funcionamiento.</t>
  </si>
  <si>
    <t>ESP 11.1.1.4</t>
  </si>
  <si>
    <t>11.1.1.4</t>
  </si>
  <si>
    <t>Suministro, transporte e instalación de Muro en Superboard espesor aprox. de 20 cm (ancho del perfil + espesor de placa). Parales calibre 20 separados cada 40.7 cm. Placas de cemento 8 mm + perfilería base de 10 cm + cinta en fibra de vidrio de 5 cm + pintura base impermeabilizante color blanco y los elementos necesarios para su correcto funcionamiento</t>
  </si>
  <si>
    <t>ESP 11.1.1.5</t>
  </si>
  <si>
    <t>11.1.1.5</t>
  </si>
  <si>
    <t>Suministro, transporte e instalación de Muro en Drywall espesor de aprox. de 12 cm (ancho del perfil más espesor de placa) reforzado con platinas planas de 10x10 cm. Placas en yeso de 1/2"+ marco en HR 10cm soldado + cinta en fibra de vidrio de 5 cm + masilla + pintura base para interior Drywall color blanco puro. Parales calibre 20 separados cada 40,7 cm. y los materiales necesarios para su correcto funcionamiento</t>
  </si>
  <si>
    <t>ESP 11.1.1.6</t>
  </si>
  <si>
    <t>11.1.1.6</t>
  </si>
  <si>
    <t>Suministro, transporte e instalación de Muro con tratamiento acústico en Drywall STC 60 espesor de aprox de 20 cm reforzado con platinas planas 10 x 10 cm y taco de madera plástica para fijación de pantallas. Doble lámina de yeso de 5/”8 + perfilería base de 10 cm +aislamiento en lana mineral tipo sonowall o similar de 3” + una lámina de yeso 5/8". Acabado en material elástico tipo Impactodan 10 mm EPDM o similar para sellar juntas + masilla + pintura para interior Drywall color blanco. Parales calibre 20 separados cada 40 cm. y los elementos necesarios para su correcta instalación.</t>
  </si>
  <si>
    <t>ESP 11.1.1.7</t>
  </si>
  <si>
    <t>11.1.1.7</t>
  </si>
  <si>
    <t>Suministro, transporte e instalación de Sistema de pared divisoria con estructura Doble. La primera estructuración compuesta en una cara de la pared con una capa de placa de yeso Gyplac® ST 1220x2440x12.7 y una segunda capa de placa de yeso Gyplac® Extradura ST 1220 x 2440 x 15.9 D+. En la otra cara de la pared una placa Superboard®
Estándar 1220x2440x10mm. Estructura doble, compuesta por canales y parales 2-1/2" x 1-5/8" cal 24 e=0,60mm como especificación mínima para pared interior de acero galvanizado y rolados en frío según NTC 5680 o ASTM C645 (especificación a validar según cálculo estructural, incluyendo componentes espesores y distanciamientos de paral) y los materiales necesarios para su correcta instalación.</t>
  </si>
  <si>
    <t>11.1.1.8</t>
  </si>
  <si>
    <t>Suministro, transporte e instalación de Muro con tratamiento acústico en Drywall STC 45. Espesor de aprox. de 12 cm (ancho del perfil mas espesor de placa). Placas en yeso de 5/8"+ perfilería base de 10cms + aislamiento en lana mineral tipo sonowall o similar de 3”+ placa en yeso de 5/8". Acabado con material elástico tipo Impactodan 10mm EPDM o similar para sellar juntas + masilla + pintura para interior Drywall color blanco . Parales calibre 20 separados cada 40 cm. Especificaciones e instalación según proveedor y los elementos necesarios para su correcta instalación.</t>
  </si>
  <si>
    <t>TOTAL DE MUROS</t>
  </si>
  <si>
    <t>11.1.2</t>
  </si>
  <si>
    <t>CIELOS</t>
  </si>
  <si>
    <t>ESP 11.1.2.1</t>
  </si>
  <si>
    <t>11.1.2.1</t>
  </si>
  <si>
    <t>Suministro, transporte  e instalación de CIELO FALSO EN PLACA DE FIBROCEMENTO (SUPERBOARD) 8mm. Incluye suministro, transporte e instalación de placa de fibrocemento de 8mm, masilla, tornillos, perfiles para estructura de soporte, pintura epóxica color blanco puro RAL 90-10 + dilatación perimetral de 1 cm., accesorios, estuco plástico, pintura tres manos o las necesarias hasta obtener una superficie pareja, homogénea y todos los elementos necesarios para su correcta instalación.</t>
  </si>
  <si>
    <t>ESP 11.1.2.2</t>
  </si>
  <si>
    <t>11.1.2.2</t>
  </si>
  <si>
    <t>Suministro, transporte e instalación de CIELO FALSO EN PANEL YESO (DRYWALL) 1/2". Incluye suministro, transporte e instalación de lámina en panel yeso de 1/2", masilla, tornillos, perfiles para estructura de soporte, instalación con dilatación perimetral en perfil de 1cm., accesorios, estuco plástico, pintura vinilo tipo 2 tres manos o las necesarias hasta obtener una superficie pareja, homogénea, color a definir según aprobación de la entidad o interventoría y todos los elementos necesarios para su correcta instalación.</t>
  </si>
  <si>
    <t>ESP 11.1.2.3</t>
  </si>
  <si>
    <t>11.1.2.3</t>
  </si>
  <si>
    <t>Suministro, transporte e instalación de Acabado en cielos en Acobarda Pete, marca Acobarda Pete de 12 mm de espesor o similar en cielos descolgado por medio de guaya de acero. Densidad del Acobarda: 191,6 kg/m3, incluye disposición de la lámina de acuerdo a diseño, lamina cortada a medida, corte sencillo, tonalidad: acorde a disponibilidad en catálogo, instalación: descolgado de cielos con guaya hasta 1m de altura, M.O (mano de obra) Altura de instalación: 3 metros de altura y los materiales necesarios para su correcto funcionamiento.</t>
  </si>
  <si>
    <t>ESP 11.1.2.4</t>
  </si>
  <si>
    <t>11.1.2.4</t>
  </si>
  <si>
    <t xml:space="preserve">suministro, transporte e instalación de Cielo lineal en perfiles Baffle 100 x 25 cm Ref. de Hunter DougloOas nacional o equivalente. Separación porta panel cada 10cm + perfil en C de sustentación + cuelga para soporte de panel. Color gris acero 6943 brillo 15%. y los elementos necesarios para su correcto funcionamiento. </t>
  </si>
  <si>
    <t>ESP 11.1.2.5</t>
  </si>
  <si>
    <t>11.1.2.5</t>
  </si>
  <si>
    <t xml:space="preserve">Suministro, transporte e instalación (remates y anclajes) de Cielo en malla expandida de aluzinc Metal Screen  de Hunter DougloOas o equivalente, terminación no aplicada. Cielo lineal en perfiles Baffle 100 x 25 cm Ref. de Hunter DougloOas nacional o equivalente. Separación porta panel cada 10cm + perfil en C de sustentación + cuelga para soporte de panel. Color gris acero 6943 brillo 15%. Color según diseño y los elementos necesarios para su correcto funcionamiento. </t>
  </si>
  <si>
    <t>ESP 11.1.2.6</t>
  </si>
  <si>
    <t>11.1.2.6</t>
  </si>
  <si>
    <t>Suministro, transporte e instalación de Cielo en Drywall cleaneo akustik Kauf circular aleatoria plus de alta absorción acústica. Placa de yeso 12,5 mm, marfil visible, velo blanco de fibra acústica, oculta instalaciones y los elementos necesarios para su correcto funcionamiento.</t>
  </si>
  <si>
    <t>ESP 11.1.2.7</t>
  </si>
  <si>
    <t>11.1.2.7</t>
  </si>
  <si>
    <t>Suministro, transporte e instalación DE Cielo Tubrise en aluzinc 4 mm montaje vertical Ref. de Hunter DougloOas o equivalente. Color según diseño. Tubrise vertical longitud 60 cms con terminación perforada. Perforaciones #118 diámetro 200 15% abierto. Sistema de montaje con parrilla de sujeción en malla 100x100 + clip de sujeción en acero inoxidable + escuadra + perno en u en acero galvanizado Separación entre tubos metálicos 60cm.y los elementos necesarios para su correcto funcionamiento.</t>
  </si>
  <si>
    <t>ESP 11.1.2.8</t>
  </si>
  <si>
    <t>11.1.2.8</t>
  </si>
  <si>
    <t>Suministro, transporte e instalación de Cielo en paneles de fieltro lineales HeartFelt Ref. de Hunter DougloOas o equivalente. Paneles de sección rectangular 40mmx55mm instalados sobre porta panel paso 100 + cuelga rígida. Modulación cada 100mm. Colores crema 7575, marrón claro 7576, marrón medio 7577. y los elementos necesarios para su correcto funcionamiento.</t>
  </si>
  <si>
    <t>ESP 11.1.2.9</t>
  </si>
  <si>
    <t>11.1.2.9</t>
  </si>
  <si>
    <t>Suministro, transporte e instalación de  panel Ecophon Solo Matrix descolgado en 30% del espacio. Y los elementos necesarios para su correcto funcionamiento.</t>
  </si>
  <si>
    <t>TOTAL DE CIELOS</t>
  </si>
  <si>
    <t>TOTAL DE MUROS Y CIELOS EN DRYWALL</t>
  </si>
  <si>
    <t>11.2.0</t>
  </si>
  <si>
    <t xml:space="preserve">FACHADA </t>
  </si>
  <si>
    <t>ESP 11.2.1</t>
  </si>
  <si>
    <t>11.2.1</t>
  </si>
  <si>
    <t>Suministro, transporte y colocación de sistema de fachada. conformada por paneles tipo sándwich prefabricados en GFRC según normas UNE 1169 y 1170 o similar. No incluye ventaneria. Incluye diseño técnico, elaboración de planos de taller y sistema de anclajes en acero galvanizado necesarios para la fijación del sistema a la estructura de soporte. Se entrega en obra.(color Quínoa 216). instalación según planos.</t>
  </si>
  <si>
    <t>11.2.2</t>
  </si>
  <si>
    <t>Suministro, transporte e instalación de sello para Sistema de Fachada conformada por paneles tipo sándwich prefabricados en GFRC  o similar, Incluye limpieza de la superficie para así garantizar el sellado, colocación de cordón de respaldo y aplicación de silicona sello tipo Silicona Dow cornig o equivalente, pago de seguridad social y todo el material necesario para su correcta instalación.</t>
  </si>
  <si>
    <t xml:space="preserve">TOTAL DE FACHADA </t>
  </si>
  <si>
    <t>11.3.0</t>
  </si>
  <si>
    <t xml:space="preserve">DIVISIONES EN ACERO INOXIDABLES  </t>
  </si>
  <si>
    <t>ESP 11.3.1</t>
  </si>
  <si>
    <t>11.3.1</t>
  </si>
  <si>
    <t>Suministro, transporte e instalación de divisiones en acero inoxidable para baños y duchas en cada nivel del edificio, incluye parales, divisiones, tabiques lisos, puertas, C extrema,  (medidas varias y longitudes variables), incluye los elementos y accesorios necesarios para su correcta instalación y funcionamiento marca Socoda o equivalente. Según especificaciones arquitectónicas</t>
  </si>
  <si>
    <t>11.3.2</t>
  </si>
  <si>
    <t>Suministro, transporte e instalación de shut de basura En poliéster Reforzado con fibra de vidrio, incluye ducto de longitud total de 29 m, con retardante al fuego de 50 cms de diámetro, Codo en lámina galvanizada, Tramo final en lámina Galvanizada, Cubo o Boca de entrada medidas aprox. 40cm x 35 cm, Accesorios y los demás elementos para su correcta instalación.</t>
  </si>
  <si>
    <t>11.3.3</t>
  </si>
  <si>
    <t>Suministro e instalación de escotilla para compuerta de malacate en lamina de aluminio de 2 mm de dimensiones 1,92 X 1,70 m, incluye chaflán en mortero  y todos los elementos necesarios para su correcto funcionamiento</t>
  </si>
  <si>
    <t xml:space="preserve">TOTAL DE DIVISIONES EN ACERO INOXIDABLES  </t>
  </si>
  <si>
    <t>11.4.0</t>
  </si>
  <si>
    <t>MARCOS Y PUERTAS METÁLICAS</t>
  </si>
  <si>
    <t>ESP 11.4.1</t>
  </si>
  <si>
    <t>11.4.1</t>
  </si>
  <si>
    <t>Suministro e instalación de puerta enrollable con motor Central BFT 170 para uso comercial. Dimensiones 3.50x 3.20 m  motorreductor electromecánico de dos motores para su automatización, 220v/60HZ, dotado de final de carrera de fácil regulación micrométrica en apertura y cierre, con electro freno incorporado, caja de mando con llave, botonera manual y un control remoto, fleje cerrado hasta 2.10 de altura y el fleje microperforado a partir de 2.10 hacia arriba. Uso comercial máximo 8 ciclos/ día.Garantia: 2 años. Incluye todos los materiales para su correcto  funcionamiento y pintura.  En lo que respecta al suministro eléctrico, el cliente es responsable de proporcionar los puntos de conexión del motor que se soliciten durante la visita técnica. No se incluye la instalación ni adaptación de infraestructura eléctrica dentro del alcance de este servicio ni trabajos de obra civil.</t>
  </si>
  <si>
    <t>ESP 11.4.2</t>
  </si>
  <si>
    <t>11.4.2</t>
  </si>
  <si>
    <t>Suministro e instalación de puerta enrollable con motor Central BFT 235 para uso comercial. Dimensiones 3.50x 4.20 m  motorreductor electromecánico de dos motores para su automatización, 220v/60HZ, dotado de final de carrera de fácil regulación micrométrica en apertura y cierre, con electro freno incorporado, caja de mando con llave, botonera manual y un control remoto, fleje cerrado hasta 2.10 de altura y el fleje microperforado a partir de 2.10 hacia arriba. Uso comercial máximo 8 ciclos/ día.Garantia: 2 años. Incluye todos los materiales para su correcto funcionamiento. En lo que respecta al suministro eléctrico, el cliente es responsable de proporcionar los puntos de conexión del motor que se soliciten durante la visita técnica. No se incluye la instalación ni adaptación de infraestructura eléctrica dentro del alcance de este servicio ni trabajos de obra civil.</t>
  </si>
  <si>
    <t>ESP 11.4.3</t>
  </si>
  <si>
    <t>11.4.3</t>
  </si>
  <si>
    <t>Suministro, transporte e instalación de P-1 Puerta cortafuego  con resistencia al fuego por 60 minutos. Medida 2,10x1,20 m en lámina de acero cold rolled cal 18 + marco en acero cold rolled calibre 16 + acabado en pintura electrostática al polvo color según especificaciones. Bisagras en acero con 4.1/2 con balineras. Barra antipánico instalada a 1.0 m del nivel de piso acabado y los elementos necesarios para su correcto funcionamiento.</t>
  </si>
  <si>
    <t>ESP 11.4.4</t>
  </si>
  <si>
    <t>11.4.4</t>
  </si>
  <si>
    <t xml:space="preserve">Suministro, transporte e instalación de P-2A Puerta metálica en lámina de acero cal 18 cold rolled de un ala batiente de 2,40m de altura + montante 0,60 mts x 1.00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t>
  </si>
  <si>
    <t>ESP 11.4.5</t>
  </si>
  <si>
    <t>11.4.5</t>
  </si>
  <si>
    <t>Suministro, transporte e instalación de P-2B Puerta metálica en lámina de acero cal 18 cold rolled de un ala batiente de 2,40m de altura + persiana superior en lámina metálica de 0,60 mts x 1.00 de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elementos necesarios para su correcto funcionamiento.</t>
  </si>
  <si>
    <t>ESP 11.4.6</t>
  </si>
  <si>
    <t>11.4.6</t>
  </si>
  <si>
    <t>Suministro, transporte e instalación de P-3A Puerta metálica en lámina de acero cal 18 cold rolled de un ala batiente de 2,40m de altura + montante 0,60 mts x 1.20.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materiales necesarios para su correcto funcionamiento.</t>
  </si>
  <si>
    <t>ESP 11.4.7</t>
  </si>
  <si>
    <t>11.4.7</t>
  </si>
  <si>
    <t>Suministro, transporte e instalación de  Puerta caniles batiente de un ala en tubería galvanizada de 1.5″ interna calibre 16. malla eslabonada, 1.23x1.60 para caniles, marco interno en ángulo de 1″1/8; incluye pasador, porta candado y picaporte. Terminada en anticorrosivo y esmalte gris y los elementos necesarios para su correcto funcionamiento.</t>
  </si>
  <si>
    <t>ESP 11.4.8</t>
  </si>
  <si>
    <t>11.4.8</t>
  </si>
  <si>
    <t xml:space="preserve">Suministro, transporte e instalación de  P-3B Puerta metálica batiente, medidas de 1.20 x2.4m, de un ala en rejilla en platina metálica inclinada a 45° de 2" x 1/8" espaciamiento a 2.5cm + bastidor en lámina metálica galvanizada doblada cal. 20. Marco en lámina metálica galvanizada doblada cal. 18, ancho igual a muro que la recibe. Acabado para todos los elementos en pintura tipo poliuretano color RAL 8028. Barra antipánico instalada a 1.0 m del nivel de piso acabado y el material necesario para su correcto funcionamiento. </t>
  </si>
  <si>
    <t>ESP 11.4.9</t>
  </si>
  <si>
    <t>11.4.9</t>
  </si>
  <si>
    <t>Suministro, transporte e instalación de P-4A Puerta metálica batiente de 2 alas, de 2.40x2.00,  en rejilla en platina metálica inclinada a 45° de 2" x 1/8" espaciamiento a 2.5cm + bastidor en lámina metálica galvanizada doblada cal. 16. Marco en lámina metálica galvanizada doblada cal. 18, ancho igual a muro que la recibe. Acabado para todos los elementos en pintura tipo poliuretano color RAL 8028. Barra antipánico instalada a 1.0 m del nivel de piso acabado.</t>
  </si>
  <si>
    <t>ESP 11.4.10</t>
  </si>
  <si>
    <t>11.4.10</t>
  </si>
  <si>
    <t>Suministro, transporte e instalación de P-4B Puerta metálica en lámina de acero cal 18 cold rolled  de dos alas batientes de 2,40m de altura + montante 0,60 mts x 2.00 de ancho. Acabado en pintura electrostática al polvo color RAL 1001 beige mate o equivalente. Marco metálico 4 cm en acabado igual que la puerta. Chapa y cerradura instaladas a 80 cms del piso a eje de chapa. Soldaduras pulidas y esmeriladas;  dimensiones, refuerzos, fijación, protección e instalación, según detalle específico y los elementos necesarios para su correcto funcionamiento</t>
  </si>
  <si>
    <t>ESP 11.4.11</t>
  </si>
  <si>
    <t>11.4.11</t>
  </si>
  <si>
    <t>Suministro, transporte e instalación de P-4C Puerta metálica batiente de 2 alas en rejilla en platina metálica inclinada a 45° de 2" x 1/8" espaciamiento a 2.5cm + bastidor en lámina metálica galvanizada doblada cal. 16, de 2.40x2.00. Marco en lámina metálica galvanizada doblada cal. 18, ancho igual a muro que la recibe. Acabado para todos los elementos en pintura tipo poliuretano color RAL 8028. Barra antipánico instalada a 1.0 m del nivel de piso acabado y los elementos necesarios para su correcto funcionamiento</t>
  </si>
  <si>
    <t>ESP 11.4.12</t>
  </si>
  <si>
    <t>11.4.12</t>
  </si>
  <si>
    <t>Suministro, transporte e instalación de P-4D Puerta metálica batiente de un ala en rejilla en platina metálica inclinada a 45° de 2" x 1/8" espaciamiento a 2.5cm + bastidor en lámina metálica galvanizada doblada cal. 16, e 2.40x2.40. Marco en lámina metálica galvanizada doblada cal. 18, ancho igual a muro que la recibe. Acabado para todos los elementos en pintura tipo poliuretano color RAL 8028. Barra antipánico instalada a 1.0 m del nivel de piso acabado y los materiales necesarios para su correcto funcionamiento.</t>
  </si>
  <si>
    <t>ESP 11.4.13</t>
  </si>
  <si>
    <t>11.4.13</t>
  </si>
  <si>
    <t>Suministro, transporte  de P-5 Puerta metálica en lámina de acero cal 18 cold rolled, de 2.40x variable entre 1.00 y 1.20, según  especificaciones Parales metálicos 10 cm en acabado igual que la puerta, Acabado en pintura electrostática al polvo color RAL 1001 o equivalente, Soldaduras pulidas y esmeriladas y los materiales necesarios para su correcto funcionamiento.</t>
  </si>
  <si>
    <t>ESP 11.4.14</t>
  </si>
  <si>
    <t>11.4.14</t>
  </si>
  <si>
    <t>Suministro, transporte e instalación de P-7A Puerta metálica en lámina de acero cal 18 cold rolled de un ala batiente de 2,40m de altura + persiana superior en lámina metálica de 0,60 mts x 0.90 de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materiales necesarios para su correcto funcionamiento.</t>
  </si>
  <si>
    <t>ESP 11.4.16</t>
  </si>
  <si>
    <t>11.4.16</t>
  </si>
  <si>
    <t>Suministro, transporte e instalación de P-8 Puerta metálica en lámina de acero cal 18 cold rolled de un ala batiente de 2,40m de altura + montante 0,60 mts x 0.70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materiales necesarios para su correcto funcionamiento.</t>
  </si>
  <si>
    <t>ESP 11.4.17</t>
  </si>
  <si>
    <t>11.4.17</t>
  </si>
  <si>
    <t>Suministro, transporte e instalación de P-9 Puerta batiente de dos alas metálica en lámina de acero cal 18 cold rolled 2.40 x 2.40, Parales metálicos 10 cm en acabado igual que la puerta, Acabado en pintura electrostática en polvo color RAL 1001 o equivalente, Soldaduras pulidas y esmeriladas y los materiales necesarios para su correcto funcionamiento.</t>
  </si>
  <si>
    <t>ESP 11.4.18</t>
  </si>
  <si>
    <t>11.4.18</t>
  </si>
  <si>
    <t>Suministro, transporte e instalación de P-10A Puerta de ala batiente en aluminio 0.51x2.10 con alma en persiana de aluminio color bronce + medio marco en aluminio del mismo color de la puerta. Incluye bisagra y jaladera cuadrada tubular color por definir altura 80 cms de piso acabado y los materiales necesarios para su correcto funcionamiento.</t>
  </si>
  <si>
    <t>ESP 11.4.19</t>
  </si>
  <si>
    <t>11.4.19</t>
  </si>
  <si>
    <t>Suministro, transporte e instalación de P-10B  Puerta de ala batiente en aluminio 0.40x2.10 con alma en persiana de aluminio color bronce + medio marco en aluminio del mismo color de la puerta. Incluye bisagra y jaladera cuadrada tubular color por definir altura 80 cms de piso acabado y los materiales necesarios para su correcto funcionamiento y los materiales necesarios para su correcto funcionamiento.</t>
  </si>
  <si>
    <t>ESP 11.4.20</t>
  </si>
  <si>
    <t>11.4.20</t>
  </si>
  <si>
    <t>Suministro, transporte e instalación de P-11 Puerta corrediza 1 ala batiente en aluminio con alma en persiana de aluminio color bronce, de 120 X 2.10, Riel en aluminio del mismo color de la puerta, Jaladera cuadrada tubular color por definir y los materiales necesarios para su correcto funcionamiento.</t>
  </si>
  <si>
    <t>ESP 11.4.21</t>
  </si>
  <si>
    <t>11.4.21</t>
  </si>
  <si>
    <t>Suministro, transporte e instalación de puerta P-16 corrediza de dos alas en aluminio (de 3.90x 3.05m) según especificaciones de proveedor 40 STC. Perfilería en aluminio color champaña. Riel superior para sistema de puertas deslizantes en aluminio de alta resistencia del mismo acabado de la perfilería. Tope de seguridad en media luna cromado en piso. Manija tiradera Startec modelo PH 2145 o similar en acero inoxidable diámetro 25mm. cerrojo 170 para puertas en vidrio llave mariposa acabado niquelado ref Yale o similar e incluye  todos los componentes para su correcto funcionamiento.</t>
  </si>
  <si>
    <t>11.4.22</t>
  </si>
  <si>
    <t xml:space="preserve">Suministro, transporte e instalación de P-2C Puerta metálica en lámina de acero cal 18 cold rolled de un ala batiente de 2,10m de altura + montante 0,30 mts x 1.00 ancho. Acabado en pintura electrostática al polvo color RAL 1001 mate o equivalente. Marco metálico 4 cm en acabado igual que la puerta. Chapa y cerradura instaladas a 90 cms del piso a eje de chapa. Soldaduras pulidas y esmeriladas;  dimensiones, refuerzos, fijación, protección e instalación, según detalle específico. </t>
  </si>
  <si>
    <t>11.4.23</t>
  </si>
  <si>
    <t xml:space="preserve">Suministro, transporte e instalación de P-2D Puerta metálica en lámina de acero cal 18 cold rolled de un ala batiente de 2,10m de altura + montante en rejilla lámina cold roll 0,60 mts x 1.00 ancho. Acabado en pintura electrostática al polvo color RAL 1001 mate o equivalente. Marco metálico 4 cm en acabado igual que la puerta. Chapa y cerradura instaladas a 90 cms del piso a eje de chapa. Soldaduras pulidas y esmeriladas;  dimensiones, refuerzos, fijación, protección e instalación, según detalle específico. </t>
  </si>
  <si>
    <t>TOTAL DE MARCOS Y PUERTAS METÁLICAS</t>
  </si>
  <si>
    <t>11.5.0</t>
  </si>
  <si>
    <t>VENTANERIA</t>
  </si>
  <si>
    <t>ESP 11.5.1</t>
  </si>
  <si>
    <t>11.5.1</t>
  </si>
  <si>
    <t>Suministro, transporte e instalación de sistema de ventana modular fija NF-530, es un sistema de cuerpo fijo con perfiles ocultos,  incluye Aluminio: CLEAR ANODIZED, Cristal Laminado No.1 Incoloro 8mm HS + PVB 0.030" Opaco + Incoloro 6mm HS. Los vidrios son adheridos al marco en fábrica, con silicona estructural, y el montaje en obra es modular, para mayor rapidez y facilidad de instalación. De acuerdo a las alturas y modulaciones de la fachada, se especificó el siguiente sistema para cumplir con las solicitaciones estructurales de acuerdo a la NSR-10. incluye los materiales necesarios para su correcto funcionamiento.</t>
  </si>
  <si>
    <t>ESP 11.5.2</t>
  </si>
  <si>
    <t>11.5.2</t>
  </si>
  <si>
    <t>Suministro, transporte e instalación de Puertas Vidrieras 01,02,03,04,05,06,07,08,09,10,11,12,13, 14, 15, 16 17 18,19 20 21,22  Puerta vidriera de medidas variables , Vidrio divisorio de vidrio templado laminado translúcido de 12 mm. Perfiles de altura máxima de 22 mm y base de 35mm según especificaciones de planos. Color de la perfilería RAL 1001 matel y los elementos necesarios para su correcto funcionamiento.</t>
  </si>
  <si>
    <t>TOTAL DE VENTANERIA</t>
  </si>
  <si>
    <t>11.6.0</t>
  </si>
  <si>
    <t>VARIOS CARPINTERÍA METÁLICA</t>
  </si>
  <si>
    <t>ESP 11.6.1</t>
  </si>
  <si>
    <t>ESP 11.6.2</t>
  </si>
  <si>
    <t>11.6.1</t>
  </si>
  <si>
    <t>Suministro, transporte e instalación de pasamanos de tubo estructural redondo 2" (medida externa) en 1,5mm (Rodamano), más Pasamanos metálico perfil tubular de 2" con soportes verticales en tubería metálica de 1/2" soldada a platina metálica fijada a huellas en concreto con pernos expansivos de fijación más pintura anticorrosiva color RAL 2017.</t>
  </si>
  <si>
    <t>ESP 11.6.3</t>
  </si>
  <si>
    <t>TOTAL DE VARIOS CARPINTERÍA METÁLICA</t>
  </si>
  <si>
    <t>TOTAL DE CARPINTERÍA METÁLICA/MADERA/FACHADA/SISTEMAS LIVIANOS</t>
  </si>
  <si>
    <t>12.0.0</t>
  </si>
  <si>
    <t>AIRE ACONDICIONADO</t>
  </si>
  <si>
    <t>12.1.0</t>
  </si>
  <si>
    <t>EQUIPOS</t>
  </si>
  <si>
    <t>12.1.1</t>
  </si>
  <si>
    <t>UNIDADES CASSETTE PARA AGUA HELADA</t>
  </si>
  <si>
    <t>ESP 12.1.1.1</t>
  </si>
  <si>
    <t>12.1.1.1</t>
  </si>
  <si>
    <t xml:space="preserve">Suministro y transporte de unidad cassette para agua helada C4VW #1A-B-C: Circulaciones </t>
  </si>
  <si>
    <t>ESP 12.1.1.2</t>
  </si>
  <si>
    <t>12.1.1.2</t>
  </si>
  <si>
    <t>Suministro y transporte de unidad cassette para agua helada C4VW #2: Recepción</t>
  </si>
  <si>
    <t>ESP 12.1.1.3</t>
  </si>
  <si>
    <t>12.1.1.3</t>
  </si>
  <si>
    <t xml:space="preserve">Suministro y transporte de unidad cassette para agua helada C4VW #3A-B: área de crecimiento  </t>
  </si>
  <si>
    <t>ESP 12.1.1.4</t>
  </si>
  <si>
    <t>12.1.1.4</t>
  </si>
  <si>
    <t xml:space="preserve">Suministro y transporte de unidad cassette para agua helada C4VW #4A-B: CEACO </t>
  </si>
  <si>
    <t>ESP 12.1.1.5</t>
  </si>
  <si>
    <t>12.1.1.5</t>
  </si>
  <si>
    <t xml:space="preserve">Suministro y transporte de unidad cassette para agua helada C4VW #5A-B-C: CECAT  </t>
  </si>
  <si>
    <t>ESP 12.1.1.6</t>
  </si>
  <si>
    <t>12.1.1.6</t>
  </si>
  <si>
    <t>Suministro y transporte de unidad cassette para agua helada C4VW #6: CRI</t>
  </si>
  <si>
    <t>ESP 12.1.1.7</t>
  </si>
  <si>
    <t>12.1.1.7</t>
  </si>
  <si>
    <t xml:space="preserve">Suministro y transporte de unidad cassette para agua helada C4VW #7A-B: fucde </t>
  </si>
  <si>
    <t>ESP 12.1.1.8</t>
  </si>
  <si>
    <t>12.1.1.8</t>
  </si>
  <si>
    <t xml:space="preserve">Suministro y transporte de unidad cassette para agua helada C4VW #8A-B: gruan </t>
  </si>
  <si>
    <t>ESP 12.1.1.9</t>
  </si>
  <si>
    <t>12.1.1.9</t>
  </si>
  <si>
    <t>Suministro y transporte de unidad cassette para agua helada C4VW #10A-B-C-D-E-F-G-H-I-J-K-L: área de oficina central</t>
  </si>
  <si>
    <t>ESP 12.1.1.10</t>
  </si>
  <si>
    <t>12.1.1.10</t>
  </si>
  <si>
    <t>Suministro y transporte de unidad de cassete para agua helada C4VW #11A-B: administrativo</t>
  </si>
  <si>
    <t>ESP 12.1.1.11</t>
  </si>
  <si>
    <t>12.1.1.11</t>
  </si>
  <si>
    <t>Suministro y transporte de  unidad de cassete para agua helada C4VW #12A-B: boletines</t>
  </si>
  <si>
    <t>ESP 12.1.1.12</t>
  </si>
  <si>
    <t>12.1.1.12</t>
  </si>
  <si>
    <t>Suministro y transporte de  unidad de cassete para agua helada C4VW #13A-B-C: GSI</t>
  </si>
  <si>
    <t>ESP 12.1.1.13</t>
  </si>
  <si>
    <t>12.1.1.13</t>
  </si>
  <si>
    <t>Suministro y transporte de  unidad de cassete para agua helada C4VW #14: jefatura</t>
  </si>
  <si>
    <t>ESP 12.1.1.14</t>
  </si>
  <si>
    <t>12.1.1.14</t>
  </si>
  <si>
    <t>Suministro y transporte de unidad de cassete para agua helada C4VW #15 A-B-C-D-E-F-G: medioambiente y otras áreas</t>
  </si>
  <si>
    <t>ESP 12.1.1.15</t>
  </si>
  <si>
    <t>12.1.1.15</t>
  </si>
  <si>
    <t>Suministro y transporte de unidad cassette para agua helada C4VW #16 A-B: oficina superior izquierda</t>
  </si>
  <si>
    <t>TOTAL DE UNIDADES CASSETTE PARA AGUA HELADA</t>
  </si>
  <si>
    <t>12.1.2</t>
  </si>
  <si>
    <t>UNIDADES FAN COIL DE DUCTO PARA AGUA HELADA</t>
  </si>
  <si>
    <t>ESP 12.1.2.1</t>
  </si>
  <si>
    <t>12.1.2.1</t>
  </si>
  <si>
    <t xml:space="preserve">Suministro y transporte  de unidad cassette para agua helada FCW #1A-B: Cuarto telecomunicaciones </t>
  </si>
  <si>
    <t>ESP 12.1.2.2</t>
  </si>
  <si>
    <t>12.1.2.2</t>
  </si>
  <si>
    <t xml:space="preserve">Suministro  y transporte de unidad cassette para agua helada  FCW #2: Documentación + armerillo </t>
  </si>
  <si>
    <t>ESP 12.1.2.3</t>
  </si>
  <si>
    <t>12.1.2.3</t>
  </si>
  <si>
    <t xml:space="preserve">Suministro, transporte  de unidad cassette para agua helada  FCW #3: locutorio bodega </t>
  </si>
  <si>
    <t>ESP 12.1.2.4</t>
  </si>
  <si>
    <t>12.1.2.4</t>
  </si>
  <si>
    <t>Suministro  y transporte de  unidad cassette para agua helada FCW #4: CCTV Int.</t>
  </si>
  <si>
    <t>ESP 12.1.2.5</t>
  </si>
  <si>
    <t>12.1.2.5</t>
  </si>
  <si>
    <t xml:space="preserve">Suministro   y transporte de unidad cassette para agua helada FCW #5: Área de descanso </t>
  </si>
  <si>
    <t>ESP 12.1.2.6</t>
  </si>
  <si>
    <t>12.1.2.6</t>
  </si>
  <si>
    <t xml:space="preserve">Suministro  y transporte de unidad cassette para agua helada FCW #6: Agamenón </t>
  </si>
  <si>
    <t>ESP 12.1.2.7</t>
  </si>
  <si>
    <t>12.1.2.7</t>
  </si>
  <si>
    <t xml:space="preserve">Suministro, transporte  de unidad cassette para agua helada FCW #7A-B: Anticorrupción </t>
  </si>
  <si>
    <t>ESP 12.1.2.8</t>
  </si>
  <si>
    <t>12.1.2.8</t>
  </si>
  <si>
    <t xml:space="preserve">Suministro  y transporte de unidad cassette para agua helada FCW #8: Antinarcóticos  </t>
  </si>
  <si>
    <t>ESP 12.1.2.9</t>
  </si>
  <si>
    <t>12.1.2.9</t>
  </si>
  <si>
    <t xml:space="preserve">Suministro  y transporte de unidad cassette para agua helada FCW #9A-B-C-D-E: cecib </t>
  </si>
  <si>
    <t>ESP 12.1.2.10</t>
  </si>
  <si>
    <t>12.1.2.10</t>
  </si>
  <si>
    <t xml:space="preserve">Suministro  y transporte de unidad cassette para agua helada FCW #10: comedor cafetín </t>
  </si>
  <si>
    <t>ESP 12.1.2.11</t>
  </si>
  <si>
    <t>12.1.2.11</t>
  </si>
  <si>
    <t xml:space="preserve">Suministro  y transporte de unidad cassette para agua helada FCW #11: contratistas </t>
  </si>
  <si>
    <t>ESP 12.1.2.12</t>
  </si>
  <si>
    <t>12.1.2.12</t>
  </si>
  <si>
    <t>Suministro  y transporte de unidad cassette para agua helada FCW #12: coordinador coopad</t>
  </si>
  <si>
    <t>ESP 12.1.2.13</t>
  </si>
  <si>
    <t>12.1.2.13</t>
  </si>
  <si>
    <t xml:space="preserve">Suministro  y transporte de unidad cassette para agua helada FCW #13A-B: cuarto teleco </t>
  </si>
  <si>
    <t>ESP 12.1.2.14</t>
  </si>
  <si>
    <t>12.1.2.14</t>
  </si>
  <si>
    <t xml:space="preserve">Suministro  y transporte de unidad cassette para agua helada FCW #14: delitos </t>
  </si>
  <si>
    <t>ESP 12.1.2.15</t>
  </si>
  <si>
    <t>12.1.2.15</t>
  </si>
  <si>
    <t xml:space="preserve">Suministro  y transporte de unidad cassette para agua helada FCW #15: elite ponal </t>
  </si>
  <si>
    <t>ESP 12.1.2.16</t>
  </si>
  <si>
    <t>12.1.2.16</t>
  </si>
  <si>
    <t xml:space="preserve">Suministro  y transporte de unidad cassette para agua helada FCW #16A-B-C: territorial </t>
  </si>
  <si>
    <t>ESP 12.1.2.17</t>
  </si>
  <si>
    <t>12.1.2.17</t>
  </si>
  <si>
    <t xml:space="preserve">Suministro, transporte  de unidad cassette para agua helada FCW #17: Extinción </t>
  </si>
  <si>
    <t>ESP 12.1.2.18</t>
  </si>
  <si>
    <t>12.1.2.18</t>
  </si>
  <si>
    <t xml:space="preserve">Suministro  y transporte de unidad cassette para agua helada FCW #18: Fiscales </t>
  </si>
  <si>
    <t>ESP 12.1.2.19</t>
  </si>
  <si>
    <t>12.1.2.19</t>
  </si>
  <si>
    <t xml:space="preserve">Suministro  y transporte de unidad cassette para agua helada FCW #19: GRATE </t>
  </si>
  <si>
    <t>ESP 12.1.2.20</t>
  </si>
  <si>
    <t>12.1.2.20</t>
  </si>
  <si>
    <t>Suministro  y transporte de unidad cassette para agua helada  FCW #20: HALL</t>
  </si>
  <si>
    <t>ESP 12.1.2.21</t>
  </si>
  <si>
    <t>12.1.2.21</t>
  </si>
  <si>
    <t xml:space="preserve">Suministro  y transporte de unidad cassette para agua helada FCW #21: HSI </t>
  </si>
  <si>
    <t>ESP 12.1.2.22</t>
  </si>
  <si>
    <t>12.1.2.22</t>
  </si>
  <si>
    <t xml:space="preserve">Suministro, transporte de unidad cassette para agua helada FCW #22: lavados </t>
  </si>
  <si>
    <t>ESP 12.1.2.23</t>
  </si>
  <si>
    <t>12.1.2.23</t>
  </si>
  <si>
    <t xml:space="preserve">Suministro  y transporte de unidad cassette para agua helada FCW #23: personal </t>
  </si>
  <si>
    <t>ESP 12.1.2.24</t>
  </si>
  <si>
    <t>12.1.2.24</t>
  </si>
  <si>
    <t xml:space="preserve">Suministro  y transporte de unidad cassette para agua helada FCW #24: sala de reuniones </t>
  </si>
  <si>
    <t>ESP 12.1.2.25</t>
  </si>
  <si>
    <t>12.1.2.25</t>
  </si>
  <si>
    <t xml:space="preserve">Suministro  y transporte de unidad cassette para agua helada FCW #25: sala estratégica </t>
  </si>
  <si>
    <t>ESP 12.1.2.26</t>
  </si>
  <si>
    <t>12.1.2.26</t>
  </si>
  <si>
    <t xml:space="preserve">Suministro  y transporte de unidad cassette para agua helada FCW #26A-B-C-D: SISC </t>
  </si>
  <si>
    <t>ESP 12.1.2.27</t>
  </si>
  <si>
    <t>12.1.2.27</t>
  </si>
  <si>
    <t xml:space="preserve">Suministro  y transporte de unidad cassette para agua helada FCW #27: subsecretario </t>
  </si>
  <si>
    <t>ESP 12.1.2.28</t>
  </si>
  <si>
    <t>12.1.2.28</t>
  </si>
  <si>
    <t xml:space="preserve">Suministro  y transporte de bandejas adicionales en lámina para manejo de condensados FCW#1A-B-2-3-4-5 </t>
  </si>
  <si>
    <t>ESP 12.1.2.29</t>
  </si>
  <si>
    <t>12.1.2.29</t>
  </si>
  <si>
    <t>Suministro y transporte de unidad cassette para agua helada FCW #30A-B-C: Archivo</t>
  </si>
  <si>
    <t>ESP 12.1.2.30</t>
  </si>
  <si>
    <t>12.1.2.30</t>
  </si>
  <si>
    <t>Suministro y transporte de unidad cassette para agua helada FCW #31: Asesores cafetín</t>
  </si>
  <si>
    <t>ESP 12.1.2.31</t>
  </si>
  <si>
    <t>12.1.2.31</t>
  </si>
  <si>
    <t>Suministro y transporte de unidad cassette para agua helada FCW #32: contratista-asistencial secretaria</t>
  </si>
  <si>
    <t>ESP 12.1.2.32</t>
  </si>
  <si>
    <t>12.1.2.32</t>
  </si>
  <si>
    <t>Suministro y transporte de unidad cassette para agua helada FCW #33A-B: convivencia ciudadana</t>
  </si>
  <si>
    <t>ESP 12.1.2.33</t>
  </si>
  <si>
    <t>12.1.2.33</t>
  </si>
  <si>
    <t>Suministro y transporte de unidad cassette para agua helada FCW #34: comedor cafetín</t>
  </si>
  <si>
    <t>ESP 12.1.2.34</t>
  </si>
  <si>
    <t>12.1.2.34</t>
  </si>
  <si>
    <t>Suministro y transporte de unidad cassette para agua helada FCW #35A-B: cuarto telecomunicaciones</t>
  </si>
  <si>
    <t>ESP 12.1.2.35</t>
  </si>
  <si>
    <t>12.1.2.35</t>
  </si>
  <si>
    <t>Suministro y transporte de unidad cassette para agua helada FCW #36: escoltas</t>
  </si>
  <si>
    <t>ESP 12.1.2.36</t>
  </si>
  <si>
    <t>12.1.2.36</t>
  </si>
  <si>
    <t>Suministro y transporte de unidad cassette para agua helada FCW #37A-B: monitores redes sociales</t>
  </si>
  <si>
    <t>ESP 12.1.2.37</t>
  </si>
  <si>
    <t>12.1.2.37</t>
  </si>
  <si>
    <t>Suministro y transporte de unidad cassette para agua helada FCW #38: secretario</t>
  </si>
  <si>
    <t>ESP 12.1.2.38</t>
  </si>
  <si>
    <t>12.1.2.38</t>
  </si>
  <si>
    <t>Suministro y transporte de unidad cassette para agua helada FCW #39: subsecretario de planeación</t>
  </si>
  <si>
    <t>ESP 12.1.2.39</t>
  </si>
  <si>
    <t>12.1.2.39</t>
  </si>
  <si>
    <t>Suministro y transporte de unidad cassette para agua helada FCW #40: asistencial secretaria</t>
  </si>
  <si>
    <t>ESP 12.1.2.40</t>
  </si>
  <si>
    <t>12.1.2.40</t>
  </si>
  <si>
    <t>Suministro y transporte de unidad cassette para agua helada FCW #41: sala de reuniones 12P</t>
  </si>
  <si>
    <t>ESP 12.1.2.41</t>
  </si>
  <si>
    <t>12.1.2.41</t>
  </si>
  <si>
    <t>Suministro y transporte de unidad cassette para agua helada FCW #42: sala de reuniones 12P</t>
  </si>
  <si>
    <t>ESP 12.1.2.42</t>
  </si>
  <si>
    <t>12.1.2.42</t>
  </si>
  <si>
    <t>Suministro y transporte de unidad cassette para agua helada FCW #43: sala de reuniones 8P</t>
  </si>
  <si>
    <t>ESP 12.1.2.43</t>
  </si>
  <si>
    <t>12.1.2.43</t>
  </si>
  <si>
    <t>Suministro y transporte de unidad cassette para agua helada FCW #44: Sala de reuniones 8P</t>
  </si>
  <si>
    <t>ESP 12.1.2.44</t>
  </si>
  <si>
    <t>12.1.2.44</t>
  </si>
  <si>
    <t>Suministro y transporte de unidad cassette para agua helada FCW #45: sala de reuniones secretario</t>
  </si>
  <si>
    <t>ESP 12.1.2.45</t>
  </si>
  <si>
    <t>12.1.2.45</t>
  </si>
  <si>
    <t>Suministro y transporte de unidad cassette para agua helada FCW #46A-B: cad melva sala de grabación</t>
  </si>
  <si>
    <t>ESP 12.1.2.46</t>
  </si>
  <si>
    <t>12.1.2.46</t>
  </si>
  <si>
    <t>Suministro y transporte de unidad cassette para agua helada FCW #47A-B-C: comedor</t>
  </si>
  <si>
    <t>ESP 12.1.2.47</t>
  </si>
  <si>
    <t>12.1.2.47</t>
  </si>
  <si>
    <t>Suministro y transporte de unidad cassette para agua helada FCW #48A-B: cuarto telecomunicaciones</t>
  </si>
  <si>
    <t>ESP 12.1.2.48</t>
  </si>
  <si>
    <t>12.1.2.48</t>
  </si>
  <si>
    <t>Suministro y transporte de unidad cassette para agua helada FCW #49: sala de entrenamiento 2</t>
  </si>
  <si>
    <t>ESP 12.1.2.49</t>
  </si>
  <si>
    <t>12.1.2.49</t>
  </si>
  <si>
    <t>Suministro y transporte de unidad cassette para agua helada FCW #50: sala de entrenamiento 1</t>
  </si>
  <si>
    <t>ESP 12.1.2.50</t>
  </si>
  <si>
    <t>12.1.2.50</t>
  </si>
  <si>
    <t>Suministro y transporte de unidad cassette para agua helada FCW #51A-B: sala de reunión formación</t>
  </si>
  <si>
    <t>ESP 12.1.2.51</t>
  </si>
  <si>
    <t>12.1.2.51</t>
  </si>
  <si>
    <t>Suministro y transporte de unidad cassette para agua helada FCW #52A-B-C: soporte tecnología</t>
  </si>
  <si>
    <t>ESP 12.1.2.52</t>
  </si>
  <si>
    <t>12.1.2.52</t>
  </si>
  <si>
    <t>Suministro y transporte de unidad cassette para agua helada FCW #53A-B: visualizadores</t>
  </si>
  <si>
    <t>ESP 12.1.2.53</t>
  </si>
  <si>
    <t>12.1.2.53</t>
  </si>
  <si>
    <t>Suministro y transporte de unidad cassette para agua helada FCW #54: recepción</t>
  </si>
  <si>
    <t>ESP  12.1.2.54</t>
  </si>
  <si>
    <t>12.1.2.54</t>
  </si>
  <si>
    <t>Suministro y transporte de unidad cassette para agua helada FCW #55: cafetín</t>
  </si>
  <si>
    <t>ESP 12.1.2.55</t>
  </si>
  <si>
    <t>12.1.2.55</t>
  </si>
  <si>
    <t>Suministro y transporte de unidad cassette para agua helada FCW #56 : circulación</t>
  </si>
  <si>
    <t>ESP 12.1.2.56</t>
  </si>
  <si>
    <t>12.1.2.56</t>
  </si>
  <si>
    <t>Suministro y transporte de unidad cassette para agua helada FCW #57A-B: Cuarto telecomunicaciones</t>
  </si>
  <si>
    <t>ESP 12.1.2.57</t>
  </si>
  <si>
    <t>12.1.2.57</t>
  </si>
  <si>
    <t>Suministro y transporte de unidad cassette para agua helada FCW #58A-B-C: recepción</t>
  </si>
  <si>
    <t>ESP 12.1.2.58</t>
  </si>
  <si>
    <t>12.1.2.58</t>
  </si>
  <si>
    <t xml:space="preserve">Suministro y transporte de unidad cassette para agua helada FCW #59A-B: área de mantenimiento </t>
  </si>
  <si>
    <t>ESP 12.1.2.59</t>
  </si>
  <si>
    <t>12.1.2.59</t>
  </si>
  <si>
    <t>Suministro y transporte de unidad cassette para agua helada FCW #60 : circulación</t>
  </si>
  <si>
    <t>ESP 12.1.2.60</t>
  </si>
  <si>
    <t>12.1.2.60</t>
  </si>
  <si>
    <t>Suministro y transporte de unidad cassette para agua helada FCW #61A-B: Equipo Adm SIES M</t>
  </si>
  <si>
    <t>ESP 12.1.2.61</t>
  </si>
  <si>
    <t>12.1.2.61</t>
  </si>
  <si>
    <t>Suministro y transporte de unidad cassette para agua helada FCW #62: sala auxiliar de crisis</t>
  </si>
  <si>
    <t>ESP 12.1.2.62</t>
  </si>
  <si>
    <t>12.1.2.62</t>
  </si>
  <si>
    <t>Suministro y transporte de unidad cassette para agua helada FCW #63: sala de juntas</t>
  </si>
  <si>
    <t>ESP 12.1.2.63</t>
  </si>
  <si>
    <t>12.1.2.63</t>
  </si>
  <si>
    <t>Suministro y transporte de unidad cassette para agua helada FCW #64A-B: cuarto telecomunicaciones</t>
  </si>
  <si>
    <t>ESP 12.1.2.64</t>
  </si>
  <si>
    <t>12.1.2.64</t>
  </si>
  <si>
    <t>Suministro y transporte de unidad cassette para agua helada FCW #29A-B-C: apoyo gestión contra.</t>
  </si>
  <si>
    <t>TOTAL DE UNIDADES FAN COIL DE DUCTO PARA AGUA HELADA</t>
  </si>
  <si>
    <t>12.1.3</t>
  </si>
  <si>
    <t>UNIDAD DE VENTILACIÓN DE INDUCCIÓN PARQUEADERO</t>
  </si>
  <si>
    <t>ESP 12.1.3.1</t>
  </si>
  <si>
    <t>12.1.3.1</t>
  </si>
  <si>
    <t>Suministro  y transporte de unidad de ventilación de inducción UVIC#1-2-3: Parqueadero Piso 1 y UVIC#1-2-3-4-5-6-7: Parqueadero Piso 2</t>
  </si>
  <si>
    <t>ESP 12.1.3.2</t>
  </si>
  <si>
    <t>12.1.3.2</t>
  </si>
  <si>
    <t>Suministro y transporte de Controlador para funcionamiento paralelo de la unidad de ventilación de inducción: parqueaderos</t>
  </si>
  <si>
    <t>ESP 12.1.3.3</t>
  </si>
  <si>
    <t>12.1.3.3</t>
  </si>
  <si>
    <t>Suministro y transporte de Sensor de CO de la unidad de ventilación de inducción: parqueaderos</t>
  </si>
  <si>
    <t>TOTAL DE UNIDAD DE VENTILACIÓN DE INDUCCIÓN PARQUEADERO</t>
  </si>
  <si>
    <t>12.1.4</t>
  </si>
  <si>
    <t>VENTILADOR TUBOAXIAL EN LÍNEA</t>
  </si>
  <si>
    <t>ESP 12.1.4.1</t>
  </si>
  <si>
    <t>12.1.4.1</t>
  </si>
  <si>
    <t xml:space="preserve">Suministro y transporte  de ventilador tuboaxial en línea UVVVAI#1: inyección central parqueadero </t>
  </si>
  <si>
    <t>ESP 12.1.4.2</t>
  </si>
  <si>
    <t>12.1.4.2</t>
  </si>
  <si>
    <t xml:space="preserve">Suministro  y transporte de ventilador tuboaxial en línea UVVVAE#1: extracción central parqueadero </t>
  </si>
  <si>
    <t>ESP 12.1.4.3</t>
  </si>
  <si>
    <t>12.1.4.3</t>
  </si>
  <si>
    <t xml:space="preserve">Suministro  y transporte de ventilador tuboaxial en línea UVVVAI#1: inyección central parqueadero 2 </t>
  </si>
  <si>
    <t>ESP 12.1.4.4</t>
  </si>
  <si>
    <t>12.1.4.4</t>
  </si>
  <si>
    <t xml:space="preserve">Suministro  y transporte de ventilador tuboaxial en línea UVVVAE#1: extracción central parqueadero 2 </t>
  </si>
  <si>
    <t>TOTAL DE VENTILADOR TUBOAXIAL EN LÍNEA</t>
  </si>
  <si>
    <t>12.1.5</t>
  </si>
  <si>
    <t>UNIDADES FAN COIL PARED PARA AGUA HELADA</t>
  </si>
  <si>
    <t>ESP 12.1.5.1</t>
  </si>
  <si>
    <t>12.1.5.1</t>
  </si>
  <si>
    <t xml:space="preserve">Suministro y transporte de unidad fan coil para agua helada FCPW #1: cafetín </t>
  </si>
  <si>
    <t>ESP 12.1.5.2</t>
  </si>
  <si>
    <t>12.1.5.2</t>
  </si>
  <si>
    <t xml:space="preserve">Suministro  y transporte de unidad fan coil para agua helada FCPW #2: director técnico </t>
  </si>
  <si>
    <t>ESP 12.1.5.3</t>
  </si>
  <si>
    <t>12.1.5.3</t>
  </si>
  <si>
    <t>Suministro y transporte de unidad fan coil para agua helada FCPW #3: líder de proyecto 2</t>
  </si>
  <si>
    <t>ESP 12.1.5.4</t>
  </si>
  <si>
    <t>12.1.5.4</t>
  </si>
  <si>
    <t>Suministro y transporte de unidad fan coil para agua helada FCPW #19: orientador</t>
  </si>
  <si>
    <t>ESP 12.1.5.5</t>
  </si>
  <si>
    <t>12.1.5.5</t>
  </si>
  <si>
    <t>Suministro y transporte de unidad fan coil para agua helada FCPW #4: administrador y planificación</t>
  </si>
  <si>
    <t>ESP 12.1.5.6</t>
  </si>
  <si>
    <t>12.1.5.6</t>
  </si>
  <si>
    <t>Suministro y transporte de unidad fan coil para agua helada FCPW #5: director de comunicaciones</t>
  </si>
  <si>
    <t>ESP 12.1.5.7</t>
  </si>
  <si>
    <t>12.1.5.7</t>
  </si>
  <si>
    <t>Suministro y transporte de unidad fan coil para agua helada FCPW #6: director convivencia ciudadana</t>
  </si>
  <si>
    <t>ESP 12.1.5.8</t>
  </si>
  <si>
    <t>12.1.5.8</t>
  </si>
  <si>
    <t>Suministro y transporte de unidad fan coil para agua helada FCPW #7: director parceros</t>
  </si>
  <si>
    <t>ESP 12.1.5.9</t>
  </si>
  <si>
    <t>12.1.5.9</t>
  </si>
  <si>
    <t>Suministro y transporte de unidad fan coil para agua helada FCPW #8: director enlace ejército</t>
  </si>
  <si>
    <t>ESP 12.1.5.10</t>
  </si>
  <si>
    <t>12.1.5.10</t>
  </si>
  <si>
    <t>Suministro y transporte de unidad fan coil para agua helada FCPW #9: director enlace mevan</t>
  </si>
  <si>
    <t>ESP 12.1.5.11</t>
  </si>
  <si>
    <t>12.1.5.11</t>
  </si>
  <si>
    <t>Suministro y transporte de unidad fan coil para agua helada FCPW #10: líder de proyecto 1</t>
  </si>
  <si>
    <t>ESP 12.1.5.12</t>
  </si>
  <si>
    <t>12.1.5.12</t>
  </si>
  <si>
    <t>Suministro y transporte de unidad fan coil para agua heladaFCPW #11: líder de proyecto 3</t>
  </si>
  <si>
    <t>ESP 12.1.5.13</t>
  </si>
  <si>
    <t>12.1.5.13</t>
  </si>
  <si>
    <t>Suministro y transporte de unidad fan coil para agua helada FCPW #12: profesional especialista</t>
  </si>
  <si>
    <t>ESP 12.1.5.14</t>
  </si>
  <si>
    <t>12.1.5.14</t>
  </si>
  <si>
    <t>Suministro y transporte de unidad fan coil para agua helada FCPW #13: Bodega datacenter</t>
  </si>
  <si>
    <t>ESP 12.1.5.15</t>
  </si>
  <si>
    <t>12.1.5.15</t>
  </si>
  <si>
    <t>Suministro y transporte de unidad fan coil para agua helada FCPW #14: cafetería</t>
  </si>
  <si>
    <t>ESP 12.1.5.16</t>
  </si>
  <si>
    <t>12.1.5.16</t>
  </si>
  <si>
    <t>Suministro y transporte de unidad fan coil para agua helada FCPW #15: Espacio lactancia</t>
  </si>
  <si>
    <t>ESP 12.1.5.17</t>
  </si>
  <si>
    <t>12.1.5.17</t>
  </si>
  <si>
    <t>Suministro y transporte de unidad fan coil para agua helada FCPW #16: atención pre hospitalaria</t>
  </si>
  <si>
    <t>ESP 12.1.5.18</t>
  </si>
  <si>
    <t>12.1.5.18</t>
  </si>
  <si>
    <t>Suministro y transporte de unidad fan coil para agua helada FCPW #17: secretaria</t>
  </si>
  <si>
    <t>ESP 12.1.5.19</t>
  </si>
  <si>
    <t>12.1.5.19</t>
  </si>
  <si>
    <t>Suministro y transporte de unidad fan coil para agua helada FCPW #18: cafetín</t>
  </si>
  <si>
    <t>TOTAL DE UNIDADES FAN COIL PARED PARA AGUA HELADA</t>
  </si>
  <si>
    <t>12.1.6</t>
  </si>
  <si>
    <t>UNIDADES MANEJADORA DE AIRE PARA AGUA HELADA</t>
  </si>
  <si>
    <t>ESP 12.1.6.1</t>
  </si>
  <si>
    <t>12.1.6.1</t>
  </si>
  <si>
    <t xml:space="preserve">Suministro y transporte de unidades manejadoras de aire para agua helada UMAW #1: aula múltiple </t>
  </si>
  <si>
    <t>ESP 12.1.6.2</t>
  </si>
  <si>
    <t>12.1.6.2</t>
  </si>
  <si>
    <t xml:space="preserve">Suministro  y transporte de unidades manejadoras de aire para agua helada UMAW #2: comedores </t>
  </si>
  <si>
    <t>ESP 12.1.6.3</t>
  </si>
  <si>
    <t>12.1.6.3</t>
  </si>
  <si>
    <t xml:space="preserve">Suministro  y transporte de unidades manejadoras de aire para agua helada UMAW #3: aula múltiple </t>
  </si>
  <si>
    <t>ESP 12.1.6.4</t>
  </si>
  <si>
    <t>12.1.6.4</t>
  </si>
  <si>
    <t xml:space="preserve">Suministro  y transporte de unidades manejadoras de aire para agua helada UMAW #4: comedores </t>
  </si>
  <si>
    <t>ESP 12.1.6.5</t>
  </si>
  <si>
    <t>12.1.6.5</t>
  </si>
  <si>
    <t xml:space="preserve">Suministro  y transporte de unidades manejadoras de aire para agua helada UMAW #5: aula múltiple  </t>
  </si>
  <si>
    <t>TOTAL DE UNIDADES MANEJADORA DE AIRE PARA AGUA HELADA</t>
  </si>
  <si>
    <t>12.1.7</t>
  </si>
  <si>
    <t>UNIDAD ENFRIADORA DE AGUA CONDENSADA POR AIRE</t>
  </si>
  <si>
    <t>ESP 12.1.7.1</t>
  </si>
  <si>
    <t>12.1.7.1</t>
  </si>
  <si>
    <t>Suministro y transporte de UNIDAD ENFRIADORA DE AGUA CONDENSADA POR AIRE EACAP #1: Unidades enfriadoras modulares de agua de la central de frío del edificio,  incluye kit de amortiguadores de vibración tipo resorte, control de flujo lado agua fría, paneles de aislamiento acústico y tarjeta de comunicaciones tipo BacNET, programación para TIER 3.</t>
  </si>
  <si>
    <t>ESP 12.1.7.2</t>
  </si>
  <si>
    <t>12.1.7.2</t>
  </si>
  <si>
    <t>Suministro y transporte de UNIDAD ENFRIADORA DE AGUA CONDENSADA POR AIRE EACAP #1: Unidades enfriadoras modulares de agua de la central de frío del edificio, Precio incluye: kit de amortiguadores de vibración tipo resorte, control de flujo lado agua fría, paneles de aislamiento acústico y tarjeta de comunicaciones tipo BacNET, programación para CONFORT</t>
  </si>
  <si>
    <t>TOTAL DE UNIDAD ENFRIADORA DE AGUA CONDENSADA POR AIRE</t>
  </si>
  <si>
    <t>12.1.8</t>
  </si>
  <si>
    <t>BOMBAS HIDRÁULICAS VERTICALES EN ARREGLO DUAL</t>
  </si>
  <si>
    <t>12.1.8.1</t>
  </si>
  <si>
    <t>Circuito terciario de Agua Helada</t>
  </si>
  <si>
    <t>ESP 12.1.8.1.1</t>
  </si>
  <si>
    <t>12.1.8.1.1</t>
  </si>
  <si>
    <t>Suministro y transporte de bombas hidráulicas verticales en arreglo dual  BAFT #1A y #1B Circuito terciario de la central de enfriamiento</t>
  </si>
  <si>
    <t>ESP 12.1.8.1.2</t>
  </si>
  <si>
    <t>12.1.8.1.2</t>
  </si>
  <si>
    <t>Suministro y transporte de válvula de triple servicio para BAFT 1 para bombas hidráulicas verticales en arreglo dual</t>
  </si>
  <si>
    <t>ESP 12.1.8.1.3</t>
  </si>
  <si>
    <t>12.1.8.1.3</t>
  </si>
  <si>
    <t>Suministro y transporte de Cono de succión con filtración para BAFP 1  para bombas hidráulicas verticales en arreglo dual</t>
  </si>
  <si>
    <t>ESP 12.1.8.1.4</t>
  </si>
  <si>
    <t>12.1.8.1.4</t>
  </si>
  <si>
    <t>Suministro y transporte de bombas hidráulicas verticales en arreglo dual BAFT #2A-B y #3A-B Circuito terciario de la central de enfriamiento</t>
  </si>
  <si>
    <t>ESP 12.1.8.1.5</t>
  </si>
  <si>
    <t>12.1.8.1.5</t>
  </si>
  <si>
    <t>Suministro y transporte de válvula de triple servicio para BAFT 2  para bombas hidráulicas verticales en arreglo dual</t>
  </si>
  <si>
    <t>ESP 12.1.8.1.6</t>
  </si>
  <si>
    <t>12.1.8.1.6</t>
  </si>
  <si>
    <t>Suministro y transporte de Cono de succión con filtración para BAFP 2  para bombas hidráulicas verticales en arreglo dual</t>
  </si>
  <si>
    <t>TOTAL DE BOMBAS HIDRÁULICAS VERTICALES EN Arreglo DUAL</t>
  </si>
  <si>
    <t>12.1.9</t>
  </si>
  <si>
    <t>EQUIPOS DE PRECISIÓN PARA AGUA HELADA</t>
  </si>
  <si>
    <t>ESP 12.1.9.1</t>
  </si>
  <si>
    <t>12.1.9.1</t>
  </si>
  <si>
    <t>Suministro y transporte de equipo de precisión para agua helada CRAHW #1A-B-C-2A-B-C: centro de datos</t>
  </si>
  <si>
    <t>TOTAL DE EQUIPOS DE PRECISIÓN PARA AGUA HELADA</t>
  </si>
  <si>
    <t>12.1.10</t>
  </si>
  <si>
    <t>UNIDADES ESTACION CENTRAL DE AIRE PARA AGUA HELADA</t>
  </si>
  <si>
    <t>ESP 12.1.10.1</t>
  </si>
  <si>
    <t>12.1.10.1</t>
  </si>
  <si>
    <t>Suministro y transporte de unidades estación central de aire para agua helada UAECW #1: Video Wall</t>
  </si>
  <si>
    <t>ESP 12.1.10.2</t>
  </si>
  <si>
    <t>12.1.10.2</t>
  </si>
  <si>
    <t>Suministro y transporte de unidades estación central de aire para agua helada UAECW #2: PMU</t>
  </si>
  <si>
    <t>ESP 12.1.10.3</t>
  </si>
  <si>
    <t>12.1.10.3</t>
  </si>
  <si>
    <t>Suministro y transporte de unidades estación central de aire para agua helada UAECW #3: Situacional</t>
  </si>
  <si>
    <t>ESP 12.1.10.4</t>
  </si>
  <si>
    <t>12.1.10.4</t>
  </si>
  <si>
    <t>Suministro y transporte de unidades estación central de aire para agua helada UAECW #4: Showroom Prensa</t>
  </si>
  <si>
    <t>TOTAL DE UNIDADES ESTACION CENTRAL DE AIRE PARA AGUA HELADA</t>
  </si>
  <si>
    <t xml:space="preserve"> </t>
  </si>
  <si>
    <t>UNIDAD DE PRESURIZACIÓN DE ESCALERA</t>
  </si>
  <si>
    <t>ESP 12.1.11.1</t>
  </si>
  <si>
    <t>12.1.11.1</t>
  </si>
  <si>
    <t>Suministro y transporte de unidad de presurización de escalera UPE#1: presurizacion escalera ala oeste (incluye Dampers)</t>
  </si>
  <si>
    <t>ESP 12.1.11.2</t>
  </si>
  <si>
    <t>12.1.11.2</t>
  </si>
  <si>
    <t>Suministro y transporte de unidad de presurización de escalera UPE#2: presurizacion escalera ala este (incluye Dampers)</t>
  </si>
  <si>
    <t>ESP 12.1.11.3</t>
  </si>
  <si>
    <t>12.1.11.3</t>
  </si>
  <si>
    <t>Suministro y transporte de KIT UPE#1-2 para unidad de presurización de escalera: cuadro de control y mandos externo(incluye  Fuente, Programación y variador-Sensores de presión y comunicación)</t>
  </si>
  <si>
    <t>TOTAL DE UNIDAD DE PRESURIZACIÓN DE ESCALERA</t>
  </si>
  <si>
    <t>VENTILADOR CENTRIFUGO EN LINEA</t>
  </si>
  <si>
    <t>ESP 12.1.12.1</t>
  </si>
  <si>
    <t>12.1.12.1</t>
  </si>
  <si>
    <t>Suministro y transporte de ventilador centrífugo en línea UVC#1: inyección vestier</t>
  </si>
  <si>
    <t>12.1.12.2</t>
  </si>
  <si>
    <t xml:space="preserve">Suministro y transporte de ventilador centrífugo en línea UVC#2: extracción baños </t>
  </si>
  <si>
    <t>12.1.12.3</t>
  </si>
  <si>
    <t>Suministro y transporte de ventilador centrífugo en línea UVC#3: extracción baños y vestier piso 5</t>
  </si>
  <si>
    <t>ESP 12.1.11.4</t>
  </si>
  <si>
    <t>12.1.12.4</t>
  </si>
  <si>
    <t>Suministro y transporte de ventilador centrífugo en línea UVC#3: extracción baños</t>
  </si>
  <si>
    <t>TOTAL DE VENTILADOR CENTRIFUGO EN LINEA</t>
  </si>
  <si>
    <t>RECUPERADOR DE ENERGÍA DE PLACAS</t>
  </si>
  <si>
    <t>ESP 12.1.13.1</t>
  </si>
  <si>
    <t>12.1.13.1</t>
  </si>
  <si>
    <t>Suministro y transporte de recuperador de energía para placas REP#1: recuperador de energía Ala Norte</t>
  </si>
  <si>
    <t>ESP 12.1.13.2</t>
  </si>
  <si>
    <t>12.1.13.2</t>
  </si>
  <si>
    <t>Suministro y transporte de recuperador de energía para placas REP#1: recuperador de energía Ala sur</t>
  </si>
  <si>
    <t>TOTAL DE RECUPERADOR DE ENERGÍA DE PLACAS</t>
  </si>
  <si>
    <t>TOTAL DE EQUIPOS</t>
  </si>
  <si>
    <t>12.2.0</t>
  </si>
  <si>
    <t>CONDUCTOS</t>
  </si>
  <si>
    <t>12.2.1</t>
  </si>
  <si>
    <t>CONDUCTOS RECTANGULARES PARA AIRE ACONDICIONADO</t>
  </si>
  <si>
    <t>ESP 12.2.1.1</t>
  </si>
  <si>
    <t>12.2.1.1</t>
  </si>
  <si>
    <t>Suministro y transporte de Lámina de fibra de vidrio para interiores de conductos reguladores para aire acondicionado</t>
  </si>
  <si>
    <t>ESP 12.2.1.2</t>
  </si>
  <si>
    <t>12.2.1.2</t>
  </si>
  <si>
    <t>Suministro y transporte de conductos reguladores para intemperie de aire acondicionado</t>
  </si>
  <si>
    <t>TOTAL DE CONDUCTOS RECTANGULARES PARA AIRE ACONDICIONADO</t>
  </si>
  <si>
    <t>12.2.2</t>
  </si>
  <si>
    <t>CONDUCTOS RECTANGULARES METÁLICOS PARA PRESURIZACIÓN DE ESCALERAS</t>
  </si>
  <si>
    <t>ESP 12.2.2.1</t>
  </si>
  <si>
    <t>12.2.2.1</t>
  </si>
  <si>
    <t xml:space="preserve">Suministro y transporte de Conducto regulador metálicos para presurización  de escaleras pintados en lámina galvanizada Div. Calibres </t>
  </si>
  <si>
    <t>TOTAL DE CONDUCTOS RECTANGULARES METÁLICOS PARA PRESURIZACIÓN DE ESCALERAS</t>
  </si>
  <si>
    <t>12.2.3</t>
  </si>
  <si>
    <t>CONDUCTOS RECTANGULARES METÁLICOS PARA EXTRACCIÓN BAÑOS</t>
  </si>
  <si>
    <t>ESP 12.2.3.1</t>
  </si>
  <si>
    <t>12.2.3.1</t>
  </si>
  <si>
    <t xml:space="preserve">Suministro y transporte de Conducto regulador  metálico para extracción baños en lámina galvanizada Div. Calibres </t>
  </si>
  <si>
    <t>TOTAL DE CONDUCTOS RECTANGULARES METÁLICOS PARA EXTRACCIÓN BAÑOS</t>
  </si>
  <si>
    <t>12.2.4</t>
  </si>
  <si>
    <t>MANGUERA FLEXIBLE CON AISLAMIENTO TÉRMICO</t>
  </si>
  <si>
    <t>ESP 12.2.4.1</t>
  </si>
  <si>
    <t>12.2.4.1</t>
  </si>
  <si>
    <t xml:space="preserve">Suministro y transporte  de Manguera flexible térmica de 10" </t>
  </si>
  <si>
    <t>ESP 12.2.4.2</t>
  </si>
  <si>
    <t>12.2.4.2</t>
  </si>
  <si>
    <t xml:space="preserve">Suministro y transporte de  Manguera flexible térmica de 8" </t>
  </si>
  <si>
    <t>ESP 12.2.4.3</t>
  </si>
  <si>
    <t>12.2.4.3</t>
  </si>
  <si>
    <t xml:space="preserve">Suministro y transporte de Manguera flexible térmica de 6" </t>
  </si>
  <si>
    <t>TOTAL DE MANGUERA FLEXIBLE CON AISLAMIENTO TÉRMICO</t>
  </si>
  <si>
    <t>TOTAL DE CONDUCTOS</t>
  </si>
  <si>
    <t>12.3.0</t>
  </si>
  <si>
    <t>DIFUSORES Y REJILLAS</t>
  </si>
  <si>
    <t>12.3.1</t>
  </si>
  <si>
    <t>DIFUSORES RECTANGULARES DE SUMINISTRO</t>
  </si>
  <si>
    <t>ESP 12.3.1.1</t>
  </si>
  <si>
    <t>12.3.1.1</t>
  </si>
  <si>
    <t xml:space="preserve">Suministro y transporte de Difusor rectangular de suministro línea 3D de 4 vías DS4VCD de 15"x15" con damper </t>
  </si>
  <si>
    <t>ESP 12.3.1.2</t>
  </si>
  <si>
    <t>12.3.1.2</t>
  </si>
  <si>
    <t>Suministro y transporte de Difusor rectangular de suministro línea 3D de 4 vía DS1VCD de 9"x9" con damper</t>
  </si>
  <si>
    <t>ESP 12.3.1.3</t>
  </si>
  <si>
    <t>12.3.1.3</t>
  </si>
  <si>
    <t xml:space="preserve">Suministro y transporte de Difusor rectangular de suministro línea 3D de 4 vías DS4VCD de 9"x9" con damper </t>
  </si>
  <si>
    <t>ESP 12.3.1.4</t>
  </si>
  <si>
    <t>12.3.1.4</t>
  </si>
  <si>
    <t>Suministro y transporte de Difusor rectangular de suministro línea 3D de 2 vías DS2VCD de 9"x9" con damper</t>
  </si>
  <si>
    <t>ESP 12.3.1.5</t>
  </si>
  <si>
    <t>12.3.1.5</t>
  </si>
  <si>
    <t>Suministro y transporte de Difusor rectangular de suministro línea 3D de 4 vías DS4VCD de 6"x6" con damper</t>
  </si>
  <si>
    <t>ESP 12.3.1.6</t>
  </si>
  <si>
    <t>12.3.1.6</t>
  </si>
  <si>
    <t xml:space="preserve">Suministro y transporte de Difusor rectangular de suministro línea 3D de 2 vías DS2VCD de 6"x6" con damper </t>
  </si>
  <si>
    <t>ESP 12.3.1.7</t>
  </si>
  <si>
    <t>12.3.1.7</t>
  </si>
  <si>
    <t xml:space="preserve">Suministro y transporte de Difusor rectangular de suministro línea 3D de 4 vía DS2VCD de 12"x12" con damper </t>
  </si>
  <si>
    <t>ESP 12.3.1.8</t>
  </si>
  <si>
    <t>12.3.1.8</t>
  </si>
  <si>
    <t>Suministro y transporte de Difusor rectangular de suministro línea 3D de 3 vías DS4VCD de 12"x12" con damper</t>
  </si>
  <si>
    <t>ESP 12.3.1.9</t>
  </si>
  <si>
    <t>12.3.1.9</t>
  </si>
  <si>
    <t xml:space="preserve">Suministro y transporte de Difusor rectangular de suministro línea 3D de 2 vías DS2VCD de 12"x12" con damper </t>
  </si>
  <si>
    <t>ESP 12.3.1.10</t>
  </si>
  <si>
    <t>12.3.1.10</t>
  </si>
  <si>
    <t>Suministro y transporte de Difusor rectangular de suministro línea 3D de 3 vías DS3VCD de 18"x18" con damper</t>
  </si>
  <si>
    <t>ESP 12.3.1.11</t>
  </si>
  <si>
    <t>12.3.1.11</t>
  </si>
  <si>
    <t>Suministro y transporte de Difusor rectangular de suministro línea 3D de 4 vías DS2VCD de 15"x15" con damper</t>
  </si>
  <si>
    <t>ESP 12.3.1.12</t>
  </si>
  <si>
    <t>12.3.1.12</t>
  </si>
  <si>
    <t>Suministro y transporte de Difusor rectangular de suministro línea 3D de 3 vías DS3VCD de 9"x9" con damper</t>
  </si>
  <si>
    <t>ESP 12.3.1.13</t>
  </si>
  <si>
    <t>12.3.1.13</t>
  </si>
  <si>
    <t>Suministro y transporte de Difusor rectangular de suministro línea 3D de 3 vías DS3VCD de 6"x6" con damper</t>
  </si>
  <si>
    <t>ESP 12.3.1.14</t>
  </si>
  <si>
    <t>12.3.1.14</t>
  </si>
  <si>
    <t>Suministro y transporte de Difusor rectangular de suministro línea 3D de 4 vías DS3VCD de 18"x18" con damper</t>
  </si>
  <si>
    <t>ESP 12.3.1.15</t>
  </si>
  <si>
    <t>12.3.1.15</t>
  </si>
  <si>
    <t>Suministro y transporte de Difusor rectangular de suministro línea 3D de 3 vías DS3VCD de 15"x15" con damper</t>
  </si>
  <si>
    <t>ESP 12.3.1.16</t>
  </si>
  <si>
    <t>12.3.1.16</t>
  </si>
  <si>
    <t>Suministro y transporte de Difusor rectangular de suministro línea 3D de 3 vías DS4VCD de 12"x12" con damper 2</t>
  </si>
  <si>
    <t>ESP 12.3.1.17</t>
  </si>
  <si>
    <t>12.3.1.17</t>
  </si>
  <si>
    <t>Suministro y transporte de Difusor rectangular de suministro línea 3D de 1 vía DS1VCD de 6"x6" con damper</t>
  </si>
  <si>
    <t>ESP 12.3.1.18</t>
  </si>
  <si>
    <t>12.3.1.18</t>
  </si>
  <si>
    <t>Suministro y transporte de Difusor rectangular de suministro línea 3D de 3 vías DS3VCD de 24"x24" con damper</t>
  </si>
  <si>
    <t>ESP 12.3.1.19</t>
  </si>
  <si>
    <t>12.3.1.19</t>
  </si>
  <si>
    <t>Suministro y transporte de Difusor rectangular de suministro línea 3D de 4 vía DS2VCD de 15"x15" con damper</t>
  </si>
  <si>
    <t>ESP 12.3.1.20</t>
  </si>
  <si>
    <t>12.3.1.20</t>
  </si>
  <si>
    <t>Suministro y transporte de Difusor rectangular de suministro línea 3D de 4 vías DS4VCD de 12"x12" con damper</t>
  </si>
  <si>
    <t>ESP 12.3.1.21</t>
  </si>
  <si>
    <t>12.3.1.21</t>
  </si>
  <si>
    <t>Suministro y transporte de Difusor rectangular de suministro línea 3D de 3 vías DS3VCD de 12"x12" con damper</t>
  </si>
  <si>
    <t>ESP 12.3.1.22</t>
  </si>
  <si>
    <t>12.3.1.22</t>
  </si>
  <si>
    <t>Suministro y transporte de Difusor rectangular de suministro línea 3D de 4 vías DS3VCD de 24"x24" con damper</t>
  </si>
  <si>
    <t>TOTAL DE DIFUSORES RECTANGULARES DE SUMINISTRO</t>
  </si>
  <si>
    <t>12.3.2</t>
  </si>
  <si>
    <t>REJILLAS DE SUMINISTRO DE AIRE</t>
  </si>
  <si>
    <t>ESP 12.3.2.1</t>
  </si>
  <si>
    <t>12.3.2.1</t>
  </si>
  <si>
    <t xml:space="preserve">Suministro y transporte de Rejilla de Suministro de aire RSDACD 48"x16" con damper </t>
  </si>
  <si>
    <t>ESP 12.3.2.2</t>
  </si>
  <si>
    <t>12.3.2.2</t>
  </si>
  <si>
    <t xml:space="preserve">Suministro y transporte de Rejilla de Suministro de aire RSDACD 48"x96" con damper </t>
  </si>
  <si>
    <t>ESP 12.3.2.3</t>
  </si>
  <si>
    <t>12.3.2.3</t>
  </si>
  <si>
    <t xml:space="preserve">Suministro y transporte de Rejilla de Suministro de aire RSDACD 48"x12" con damper   </t>
  </si>
  <si>
    <t>ESP 12.3.2.4</t>
  </si>
  <si>
    <t>12.3.2.4</t>
  </si>
  <si>
    <t xml:space="preserve">Suministro y transporte de Rejilla de Suministro de aire RSDACD 24"x24" con damper </t>
  </si>
  <si>
    <t>ESP 12.3.2.5</t>
  </si>
  <si>
    <t>12.3.2.5</t>
  </si>
  <si>
    <t xml:space="preserve">Suministro y transporte de Rejilla de Suministro de aire RSDACD 40"x16" con damper  </t>
  </si>
  <si>
    <t>ESP 12.3.2.6</t>
  </si>
  <si>
    <t>12.3.2.6</t>
  </si>
  <si>
    <t xml:space="preserve">Suministro y transporte de Rejilla de Suministro de aire RSDASD 40"x16" sin damper   </t>
  </si>
  <si>
    <t>TOTAL DE REJILLAS DE SUMINISTRO DE AIRE</t>
  </si>
  <si>
    <t>12.3.3</t>
  </si>
  <si>
    <t>REJILLAS DE RETORNO</t>
  </si>
  <si>
    <t>ESP 12.3.3.1</t>
  </si>
  <si>
    <t>12.3.3.1</t>
  </si>
  <si>
    <t xml:space="preserve">Suministro y transporte de Rejilla de retorno de aleta fija RRAFCD de 48"x16" con damper </t>
  </si>
  <si>
    <t>ESP 12.3.3.2</t>
  </si>
  <si>
    <t>12.3.3.2</t>
  </si>
  <si>
    <t>Suministro y transporte de Rejilla de retorno de aleta fija RRAFCD de 16"x16" con damper</t>
  </si>
  <si>
    <t>ESP 12.3.3.3</t>
  </si>
  <si>
    <t>12.3.3.3</t>
  </si>
  <si>
    <t>Suministro y transporte de Rejilla de retorno de aleta fija RRAFCD de 8"x8" con damper</t>
  </si>
  <si>
    <t>ESP 12.3.3.4</t>
  </si>
  <si>
    <t>12.3.3.4</t>
  </si>
  <si>
    <t>Suministro y transporte de Rejilla de retorno de aleta fija RRAFCD de 6"x6" con damper</t>
  </si>
  <si>
    <t>ESP 12.3.3.5</t>
  </si>
  <si>
    <t>12.3.3.5</t>
  </si>
  <si>
    <t xml:space="preserve">Suministro y transporte de Rejilla de retorno de aleta fija RRAFCD de 24"x24" con damper </t>
  </si>
  <si>
    <t>ESP 12.3.3.6</t>
  </si>
  <si>
    <t>12.3.3.6</t>
  </si>
  <si>
    <t xml:space="preserve">Suministro y transporte de Rejilla de retorno de aleta fija RRAFCD de 20"x20" con damper </t>
  </si>
  <si>
    <t>ESP 12.3.3.7</t>
  </si>
  <si>
    <t>12.3.3.7</t>
  </si>
  <si>
    <t xml:space="preserve">Suministro y transporte de Rejilla de retorno de aleta fija RRAFCD de 18"x18" con damper </t>
  </si>
  <si>
    <t>ESP 12.3.3.8</t>
  </si>
  <si>
    <t>12.3.3.8</t>
  </si>
  <si>
    <t xml:space="preserve">Suministro y transporte de Rejilla de retorno de aleta fija RRAFCD de 40"x16" con damper  </t>
  </si>
  <si>
    <t>ESP 12.3.3.9</t>
  </si>
  <si>
    <t>12.3.3.9</t>
  </si>
  <si>
    <t xml:space="preserve">Suministro y transporte de Rejilla de retorno de aleta fija RRAFSD de 40"x16" sin damper  </t>
  </si>
  <si>
    <t>ESP 12.3.3.10</t>
  </si>
  <si>
    <t>12.3.3.10</t>
  </si>
  <si>
    <t xml:space="preserve">Suministro  y transporte de Rejilla de retorno de aleta fija RRAFCD de 22"x22" con damper </t>
  </si>
  <si>
    <t>ESP 12.3.3.11</t>
  </si>
  <si>
    <t>12.3.3.11</t>
  </si>
  <si>
    <t xml:space="preserve">Suministro y transporte de Rejilla de retorno de aleta fija RRAFCD de 24"x24" con damper 2 </t>
  </si>
  <si>
    <t>ESP 12.3.3.12</t>
  </si>
  <si>
    <t>12.3.3.12</t>
  </si>
  <si>
    <t>Suministro y transporte de Rejilla de retorno de aleta fija RRAFCD de 12"x12" con damper</t>
  </si>
  <si>
    <t>TOTAL DE REJILLAS DE RETORNO</t>
  </si>
  <si>
    <t>12.3.4</t>
  </si>
  <si>
    <t>REJILLAS DE EXTRACCIÓN</t>
  </si>
  <si>
    <t>ESP 12.3.4.1</t>
  </si>
  <si>
    <t>12.3.4.1</t>
  </si>
  <si>
    <t xml:space="preserve">Suministro y transporte de Rejilla de extracción tipo aleta fija REAFCD de 6" x 6" con damper </t>
  </si>
  <si>
    <t>ESP 12.3.4.2</t>
  </si>
  <si>
    <t>12.3.4.2</t>
  </si>
  <si>
    <t>Suministro y transporte de Rejilla de extracción tipo aleta fija REAFCD de 48" x 96" con damper y los materiales necesarios para su correcto funcionamiento</t>
  </si>
  <si>
    <t>ESP 12.3.4.3</t>
  </si>
  <si>
    <t>12.3.4.3</t>
  </si>
  <si>
    <t xml:space="preserve">Suministro y transporte de Rejilla de extracción tipo aleta fija REAFCD de 10" x 10" con damper </t>
  </si>
  <si>
    <t>ESP 12.3.4.4</t>
  </si>
  <si>
    <t>12.3.4.4</t>
  </si>
  <si>
    <t xml:space="preserve">Suministro y transporte de Rejilla de extracción tipo aleta fija REAFCD de 12" x 12" con damper </t>
  </si>
  <si>
    <t>ESP 12.3.4.5</t>
  </si>
  <si>
    <t>12.3.4.5</t>
  </si>
  <si>
    <t xml:space="preserve">Suministro y transporte de Rejilla de extracción tipo aleta fija REAFCD de 16" x 16" con damper </t>
  </si>
  <si>
    <t>ESP 12.3.4.6</t>
  </si>
  <si>
    <t>12.3.4.6</t>
  </si>
  <si>
    <t>Suministro y transporte  de Rejilla de extracción tipo aleta fija REAFCD de 8" x 8" con damper</t>
  </si>
  <si>
    <t>ESP 12.3.4.7</t>
  </si>
  <si>
    <t>12.3.4.7</t>
  </si>
  <si>
    <t>Suministro y transporte de Rejilla de extracción tipo aleta fija REAFCD de 12" x 12" con damper 2</t>
  </si>
  <si>
    <t>TOTAL DE REJILLAS DE EXTRACCIÓN</t>
  </si>
  <si>
    <t>12.3.5</t>
  </si>
  <si>
    <t>DIFUSORES LINEALES HIGH THROW (INCLUYE PLENUM)</t>
  </si>
  <si>
    <t>ESP 12.3.5.1</t>
  </si>
  <si>
    <t>12.3.5.1</t>
  </si>
  <si>
    <t xml:space="preserve">Suministro y transporte de Difusor lineal con plenum de 4 ft  1 ranura de 1" cuello de 6" DLP </t>
  </si>
  <si>
    <t>ESP 12.3.5.2</t>
  </si>
  <si>
    <t>12.3.5.2</t>
  </si>
  <si>
    <t xml:space="preserve">Suministro y transporte de Difusor lineal con plenum de 4 ft  2 ranura de 2" cuello de 8" DLP </t>
  </si>
  <si>
    <t>ESP 12.3.5.3</t>
  </si>
  <si>
    <t>12.3.5.3</t>
  </si>
  <si>
    <t xml:space="preserve">Suministro y transporte de Difusor lineal con plenum de 4 ft  2 ranura de 2" cuello de 10" DLP </t>
  </si>
  <si>
    <t>ESP 12.3.5.4</t>
  </si>
  <si>
    <t>12.3.5.4</t>
  </si>
  <si>
    <t>Suministro y transporte de Difusor lineal con plenum de 2ft  1 ranura de 1" cuello de 6" DLP</t>
  </si>
  <si>
    <t>TOTAL DE DIFUSORES LINEALES HIGH THROW (INCLUYE PLENUM)</t>
  </si>
  <si>
    <t>TOTAL DE DIFUSORES Y REJILLAS</t>
  </si>
  <si>
    <t>12.4.0</t>
  </si>
  <si>
    <t>TUBERÍAS, VÁLVULAS, AISLAMIENTOS TÉRMICOS, ACCESORIOS Y CONTROLES</t>
  </si>
  <si>
    <t>12.4.1</t>
  </si>
  <si>
    <t>TUBERÍAS Y ACCESORIOS RED DE AGUA HELADA AISLADOS</t>
  </si>
  <si>
    <t>12.4.1.1</t>
  </si>
  <si>
    <t>TUBERÍA EN PP PN 10 PREAISLADOS</t>
  </si>
  <si>
    <t>ESP 12.4.1.1.1</t>
  </si>
  <si>
    <t>12.4.1.1.1</t>
  </si>
  <si>
    <t xml:space="preserve">Suministro y transporte de Tubo 2" diámetro </t>
  </si>
  <si>
    <t>ESP 12.4.1.1.2</t>
  </si>
  <si>
    <t>12.4.1.1.2</t>
  </si>
  <si>
    <t xml:space="preserve">Suministro y transporte de Tubo 1-1/2" diámetro </t>
  </si>
  <si>
    <t>ESP 12.4.1.1.3</t>
  </si>
  <si>
    <t>12.4.1.1.3</t>
  </si>
  <si>
    <t xml:space="preserve">Suministro y transporte de Tubo 1-1/4" diámetro </t>
  </si>
  <si>
    <t>ESP 12.4.1.1.4</t>
  </si>
  <si>
    <t>12.4.1.1.4</t>
  </si>
  <si>
    <t xml:space="preserve">Suministro y transporte de Tubo 1" diámetro </t>
  </si>
  <si>
    <t>ESP 12.4.1.1.5</t>
  </si>
  <si>
    <t>12.4.1.1.5</t>
  </si>
  <si>
    <t xml:space="preserve">Suministro y transporte de Tubo 3/4" diámetro </t>
  </si>
  <si>
    <t>ESP 12.4.1.1.6</t>
  </si>
  <si>
    <t>12.4.1.1.6</t>
  </si>
  <si>
    <t xml:space="preserve">Suministro y transporte de Tubo 1/2" diámetro </t>
  </si>
  <si>
    <t>ESP 12.4.1.1.7</t>
  </si>
  <si>
    <t>12.4.1.1.7</t>
  </si>
  <si>
    <t xml:space="preserve">Suministro y transporte de Tubo 5" diámetro </t>
  </si>
  <si>
    <t>ESP 12.4.1.1.8</t>
  </si>
  <si>
    <t>12.4.1.1.8</t>
  </si>
  <si>
    <t xml:space="preserve">Suministro y transporte de Tubo 4" diámetro </t>
  </si>
  <si>
    <t>ESP 12.4.1.1.9</t>
  </si>
  <si>
    <t>12.4.1.1.9</t>
  </si>
  <si>
    <t xml:space="preserve">suministro y transporte de Tubo 3" diámetro </t>
  </si>
  <si>
    <t>ESP 12.4.1.1.10</t>
  </si>
  <si>
    <t>12.4.1.1.10</t>
  </si>
  <si>
    <t xml:space="preserve">Suministro y transporte de Tubo 2-1/2" diámetro </t>
  </si>
  <si>
    <t>ESP 12.4.1.1.11</t>
  </si>
  <si>
    <t>12.4.1.1.11</t>
  </si>
  <si>
    <t xml:space="preserve">Suministro y transporte de Tubo 6" diámetro </t>
  </si>
  <si>
    <t>ESP 12.4.1.1.12</t>
  </si>
  <si>
    <t>12.4.1.1.12</t>
  </si>
  <si>
    <t xml:space="preserve">Suministro y transporte de Tubo 8" diámetro </t>
  </si>
  <si>
    <t>TOTAL DE TUBERÍA EN PP PN 10 PREAISLADOS</t>
  </si>
  <si>
    <t>12.4.1.2</t>
  </si>
  <si>
    <t>CODOS EN PP PN25 PREAISLADOS</t>
  </si>
  <si>
    <t>ESP 12.4.1.2.1</t>
  </si>
  <si>
    <t>12.4.1.2.1</t>
  </si>
  <si>
    <t xml:space="preserve">Suministro y transporte de Codo 2" diámetro </t>
  </si>
  <si>
    <t>ESP 12.4.1.2.2</t>
  </si>
  <si>
    <t>12.4.1.2.2</t>
  </si>
  <si>
    <t xml:space="preserve">Suministro y transporte de Codo 1" diámetro </t>
  </si>
  <si>
    <t>ESP 12.4.1.2.3</t>
  </si>
  <si>
    <t>12.4.1.2.3</t>
  </si>
  <si>
    <t xml:space="preserve">Suministro y transporte de Codo 3/4" diámetro </t>
  </si>
  <si>
    <t>ESP 12.4.1.2.4</t>
  </si>
  <si>
    <t>12.4.1.2.4</t>
  </si>
  <si>
    <t xml:space="preserve">Suministro y transporte de Codo 1/2" diámetro </t>
  </si>
  <si>
    <t>ESP 12.4.1.2.5</t>
  </si>
  <si>
    <t>12.4.1.2.5</t>
  </si>
  <si>
    <t xml:space="preserve">Suministro y transporte de Codo 3" diámetro </t>
  </si>
  <si>
    <t>ESP 12.4.1.2.6</t>
  </si>
  <si>
    <t>12.4.1.2.6</t>
  </si>
  <si>
    <t xml:space="preserve">Suministro y transporte de Codo 1 1/2" diámetro </t>
  </si>
  <si>
    <t>ESP 12.4.1.2.7</t>
  </si>
  <si>
    <t>12.4.1.2.7</t>
  </si>
  <si>
    <t xml:space="preserve">Suministro y transporte de Codo 1 1/4" diámetro </t>
  </si>
  <si>
    <t>ESP 12.4.1.2.8</t>
  </si>
  <si>
    <t>12.4.1.2.8</t>
  </si>
  <si>
    <t xml:space="preserve">Suministro y transporte de Codo 2 1/2" diámetro </t>
  </si>
  <si>
    <t>ESP 12.4.1.2.9</t>
  </si>
  <si>
    <t>12.4.1.2.9</t>
  </si>
  <si>
    <t xml:space="preserve">Suministro y transporte de Codo 5" diámetro  </t>
  </si>
  <si>
    <t>ESP 12.4.1.2.10</t>
  </si>
  <si>
    <t>12.4.1.2.10</t>
  </si>
  <si>
    <t xml:space="preserve">Suministro y transporte de Codo 4" diámetro </t>
  </si>
  <si>
    <t>ESP 12.4.1.2.11</t>
  </si>
  <si>
    <t>12.4.1.2.11</t>
  </si>
  <si>
    <t xml:space="preserve">Suministro y transporte de Codo 8" diámetro </t>
  </si>
  <si>
    <t>TOTAL DE CODOS EN PP PN25 PREAISLADOS</t>
  </si>
  <si>
    <t>12.4.1.3</t>
  </si>
  <si>
    <t>Tees en PP PN10 PREAISLADAS (incluyendo bujes reducción)</t>
  </si>
  <si>
    <t>ESP 12.4.1.3.1</t>
  </si>
  <si>
    <t>12.4.1.3.1</t>
  </si>
  <si>
    <t>Suministro y transporte de Tee 2" x1 1/2" x1 1/4", incluye bujes reducción</t>
  </si>
  <si>
    <t>ESP 12.4.1.3.2</t>
  </si>
  <si>
    <t>12.4.1.3.2</t>
  </si>
  <si>
    <t>Suministro y transporte de Tee 1 1/2" x1 1/2" x1/2", incluye bujes reducción</t>
  </si>
  <si>
    <t>ESP 12.4.1.3.3</t>
  </si>
  <si>
    <t>12.4.1.3.3</t>
  </si>
  <si>
    <t>Suministro y transporte de Tee 1 1/2" x 1 1/4" x 1", incluye bujes reducción</t>
  </si>
  <si>
    <t>ESP 12.4.1.3.4</t>
  </si>
  <si>
    <t>12.4.1.3.4</t>
  </si>
  <si>
    <t>Suministro y transporte de Tee 1 1/4" x1 1/4" x3/4", incluye bujes reducción</t>
  </si>
  <si>
    <t>ESP 12.4.1.3.5</t>
  </si>
  <si>
    <t>12.4.1.3.5</t>
  </si>
  <si>
    <t>Suministro y transporte de Tee 1 1/4" x3/4" x 3/4", incluye bujes reducción</t>
  </si>
  <si>
    <t>ESP 12.4.1.3.6</t>
  </si>
  <si>
    <t>12.4.1.3.6</t>
  </si>
  <si>
    <t>Suministro y transporte de Tee 1 1/4" x1" x 3/4", incluye bujes reducción</t>
  </si>
  <si>
    <t>ESP 12.4.1.3.7</t>
  </si>
  <si>
    <t>12.4.1.3.7</t>
  </si>
  <si>
    <t>Suministro y transporte de Tee 1" x1" x 1", incluye bujes reducción</t>
  </si>
  <si>
    <t>ESP 12.4.1.3.8</t>
  </si>
  <si>
    <t>12.4.1.3.8</t>
  </si>
  <si>
    <t>Suministro y transporte de Tee 5" x5" x4", incluye bujes reducción</t>
  </si>
  <si>
    <t>ESP 12.4.1.3.9</t>
  </si>
  <si>
    <t>12.4.1.3.9</t>
  </si>
  <si>
    <t>Suministro y transporte de Tee 4" x2 1/2" x1/2", incluye bujes reducción</t>
  </si>
  <si>
    <t>ESP 12.4.1.3.10</t>
  </si>
  <si>
    <t>12.4.1.3.10</t>
  </si>
  <si>
    <t>Suministro y transporte de Tee 2" x1 1/2" x1/2", incluye bujes reducción</t>
  </si>
  <si>
    <t>ESP 12.4.1.3.11</t>
  </si>
  <si>
    <t>12.4.1.3.11</t>
  </si>
  <si>
    <t>Suministro y transporte de Tee 2" x 1 1/4" x 1" , incluye bujes reducción</t>
  </si>
  <si>
    <t>ESP 12.4.1.3.12</t>
  </si>
  <si>
    <t>12.4.1.3.12</t>
  </si>
  <si>
    <t>Suministro y transporte de Tee 4" x3" x1/2" , incluye bujes reducción</t>
  </si>
  <si>
    <t>ESP 12.4.1.3.13</t>
  </si>
  <si>
    <t>12.4.1.3.13</t>
  </si>
  <si>
    <t>Suministro y transporte de Tee 2" x1 1/4" x3/4" , incluye bujes reducción</t>
  </si>
  <si>
    <t>ESP 12.4.1.3.14</t>
  </si>
  <si>
    <t>12.4.1.3.14</t>
  </si>
  <si>
    <t>Suministro y transporte de Tee 3" x 1 1/4" x 1" , incluye bujes reducción</t>
  </si>
  <si>
    <t>ESP 12.4.1.3.15</t>
  </si>
  <si>
    <t>12.4.1.3.15</t>
  </si>
  <si>
    <t>Suministro y transporte de Tee 3" x1 1/4" x3/4" , incluye bujes reducción</t>
  </si>
  <si>
    <t>ESP 12.4.1.3.16</t>
  </si>
  <si>
    <t>12.4.1.3.16</t>
  </si>
  <si>
    <t>Suministro y transporte de Tee 3" x2 1/2" x3/4", incluye bujes reducción</t>
  </si>
  <si>
    <t>ESP 12.4.1.3.17</t>
  </si>
  <si>
    <t>12.4.1.3.17</t>
  </si>
  <si>
    <t>Suministro y transporte de Tee 6" x6" x4", incluye bujes reducción</t>
  </si>
  <si>
    <t>ESP 12.4.1.3.18</t>
  </si>
  <si>
    <t>12.4.1.3.18</t>
  </si>
  <si>
    <t>Suministro y transporte de Tee 4" x4" x3", incluye bujes reducción</t>
  </si>
  <si>
    <t>ESP 12.4.1.3.19</t>
  </si>
  <si>
    <t>12.4.1.3.19</t>
  </si>
  <si>
    <t>Suministro y transporte de Tee 4" x4" x1/2", incluye bujes reducción</t>
  </si>
  <si>
    <t>ESP 12.4.1.3.20</t>
  </si>
  <si>
    <t>12.4.1.3.20</t>
  </si>
  <si>
    <t>Suministro y transporte de Tee 4" x3" x2", incluye bujes reducción</t>
  </si>
  <si>
    <t>ESP 12.4.1.3.21</t>
  </si>
  <si>
    <t>12.4.1.3.21</t>
  </si>
  <si>
    <t>Suministro y transporte de Tee 3" x 3" x 1 1/4", incluye bujes reducción</t>
  </si>
  <si>
    <t>ESP 12.4.1.3.22</t>
  </si>
  <si>
    <t>12.4.1.3.22</t>
  </si>
  <si>
    <t>Suministro y transporte de Tee 3" x 3" x 1", incluye bujes reducción</t>
  </si>
  <si>
    <t>ESP 12.4.1.3.23</t>
  </si>
  <si>
    <t>12.4.1.3.23</t>
  </si>
  <si>
    <t>Suministro y transporte de Tee 3" x 3" x 1/2", incluye bujes reducción</t>
  </si>
  <si>
    <t>ESP 12.4.1.3.24</t>
  </si>
  <si>
    <t>12.4.1.3.24</t>
  </si>
  <si>
    <t>Suministro y transporte de Tee 3" x 2 1/2" x 1", incluye bujes reducción</t>
  </si>
  <si>
    <t>ESP 12.4.1.3.25</t>
  </si>
  <si>
    <t>12.4.1.3.25</t>
  </si>
  <si>
    <t>Suministro y transporte de Tee 3" x 2 1/2" x 1 1/4", incluye bujes reducción</t>
  </si>
  <si>
    <t>ESP 12.4.1.3.26</t>
  </si>
  <si>
    <t>12.4.1.3.26</t>
  </si>
  <si>
    <t>Suministro y transporte de Tee 2 1/2" x2 1/2" x1 1/4", incluye bujes reducción</t>
  </si>
  <si>
    <t>ESP 12.4.1.3.27</t>
  </si>
  <si>
    <t>12.4.1.3.27</t>
  </si>
  <si>
    <t>Suministro y transporte de Tee 2 1/2" x2 1/2" x1", incluye bujes reducción</t>
  </si>
  <si>
    <t>ESP 12.4.1.3.28</t>
  </si>
  <si>
    <t>12.4.1.3.28</t>
  </si>
  <si>
    <t>Suministro y transporte de Tee 2 1/2" x2 1/2" x3/4", incluye bujes reducción</t>
  </si>
  <si>
    <t>ESP 12.4.1.3.29</t>
  </si>
  <si>
    <t>12.4.1.3.29</t>
  </si>
  <si>
    <t>Suministro y transporte de Tee 2 1/2" x2" x 1 1/2", incluye bujes reducción</t>
  </si>
  <si>
    <t>ESP 12.4.1.3.30</t>
  </si>
  <si>
    <t>12.4.1.3.30</t>
  </si>
  <si>
    <t>Suministro y transporte de Tee 2 1/2" x2" x 1 1/4", incluye bujes reducción</t>
  </si>
  <si>
    <t>ESP 12.4.1.3.31</t>
  </si>
  <si>
    <t>12.4.1.3.31</t>
  </si>
  <si>
    <t>Suministro y transporte de Tee 2" x2" x1", incluye bujes reducción</t>
  </si>
  <si>
    <t>ESP 12.4.1.3.32</t>
  </si>
  <si>
    <t>12.4.1.3.32</t>
  </si>
  <si>
    <t>Suministro y transporte de Tee 1 1/2" x1 1/2" x1", incluye bujes reducción</t>
  </si>
  <si>
    <t>ESP 12.4.1.3.33</t>
  </si>
  <si>
    <t>12.4.1.3.33</t>
  </si>
  <si>
    <t>Suministro y transporte de Tee 1" x1" x 1/2", incluye bujes reducción</t>
  </si>
  <si>
    <t>ESP 12.4.1.3.34</t>
  </si>
  <si>
    <t>12.4.1.3.34</t>
  </si>
  <si>
    <t>Suministro y transporte de Tee 1" x3/4" x 1/2", incluye bujes reducción</t>
  </si>
  <si>
    <t>ESP 12.4.1.3.35</t>
  </si>
  <si>
    <t>12.4.1.3.35</t>
  </si>
  <si>
    <t>Suministro y transporte de Tee 3/4" x3/4" x 1/2", incluye bujes reducción</t>
  </si>
  <si>
    <t>ESP 12.4.1.3.36</t>
  </si>
  <si>
    <t>12.4.1.3.36</t>
  </si>
  <si>
    <t>Suministro y transporte de Tee 8" x6" x3", incluye bujes reducción</t>
  </si>
  <si>
    <t>ESP 12.4.1.3.37</t>
  </si>
  <si>
    <t>12.4.1.3.37</t>
  </si>
  <si>
    <t>Suministro y transporte de Tee 3" x 2 1/2" x 2 1/2", incluye bujes reducción</t>
  </si>
  <si>
    <t>ESP 12.4.1.3.38</t>
  </si>
  <si>
    <t>12.4.1.3.38</t>
  </si>
  <si>
    <t>Suministro y transporte de Tee 2 1/2" x2 1/2" x1 1/2", incluye bujes reducción</t>
  </si>
  <si>
    <t>ESP 12.4.1.3.39</t>
  </si>
  <si>
    <t>12.4.1.3.39</t>
  </si>
  <si>
    <t>Suministro y transporte de Tee 2" x2" x1 1/4", incluye bujes reducción</t>
  </si>
  <si>
    <t>ESP 12.4.1.3.40</t>
  </si>
  <si>
    <t>12.4.1.3.40</t>
  </si>
  <si>
    <t>Suministro y transporte de Tee 2" x2" x1/2", incluye bujes reducción</t>
  </si>
  <si>
    <t>ESP 12.4.1.3.41</t>
  </si>
  <si>
    <t>12.4.1.3.41</t>
  </si>
  <si>
    <t>Suministro y transporte de Tee 2" x1 1/4" x1 1/4", incluye bujes reducción</t>
  </si>
  <si>
    <t>ESP 12.4.1.3.42</t>
  </si>
  <si>
    <t>12.4.1.3.42</t>
  </si>
  <si>
    <t>Suministro y transporte de Tee 1 1/4" x1 1/4" x1", incluye bujes reducción</t>
  </si>
  <si>
    <t>ESP 12.4.1.3.43</t>
  </si>
  <si>
    <t>12.4.1.3.43</t>
  </si>
  <si>
    <t>Suministro y transporte de Tee 5" x5" x5", incluye bujes reducción</t>
  </si>
  <si>
    <t>ESP 12.4.1.3.44</t>
  </si>
  <si>
    <t>12.4.1.3.44</t>
  </si>
  <si>
    <t>Suministro y transporte de Tee 5" x4" x4", incluye bujes reducción</t>
  </si>
  <si>
    <t>ESP 12.4.1.3.45</t>
  </si>
  <si>
    <t>12.4.1.3.45</t>
  </si>
  <si>
    <t>Suministro y transporte de Tee 5" x4" x3", incluye bujes reducción</t>
  </si>
  <si>
    <t>ESP 12.4.1.3.46</t>
  </si>
  <si>
    <t>12.4.1.3.46</t>
  </si>
  <si>
    <t>Suministro y transporte de Tee 4" x3" x3", incluye bujes reducción</t>
  </si>
  <si>
    <t>ESP 12.4.1.3.47</t>
  </si>
  <si>
    <t>12.4.1.3.47</t>
  </si>
  <si>
    <t>Suministro y transporte de Tee 8" x6" x4", incluye bujes reducción</t>
  </si>
  <si>
    <t>ESP 12.4.1.3.48</t>
  </si>
  <si>
    <t>12.4.1.3.48</t>
  </si>
  <si>
    <t>Suministro y transporte de Tee 4" x2 1/2" x 2 1/2", incluye bujes reducción</t>
  </si>
  <si>
    <t>ESP 12.4.1.3.49</t>
  </si>
  <si>
    <t>12.4.1.3.49</t>
  </si>
  <si>
    <t>Suministro y transporte de Tee 2 1/2" x2" x 1", incluye bujes reducción</t>
  </si>
  <si>
    <t>ESP 12.4.1.3.50</t>
  </si>
  <si>
    <t>12.4.1.3.50</t>
  </si>
  <si>
    <t>Suministro y transporte de Tee 2" x1 1/2" x1 1/2", incluye bujes reducción</t>
  </si>
  <si>
    <t>ESP 12.4.1.3.51</t>
  </si>
  <si>
    <t>12.4.1.3.51</t>
  </si>
  <si>
    <t>Suministro y transporte de Tee 2" x1 1/2" x1", incluye bujes reducción</t>
  </si>
  <si>
    <t>ESP 12.4.1.3.52</t>
  </si>
  <si>
    <t>12.4.1.3.52</t>
  </si>
  <si>
    <t>Suministro y transporte de Tee 1 1/2" x1" x1", incluye bujes reducción</t>
  </si>
  <si>
    <t>ESP 12.4.1.3.53</t>
  </si>
  <si>
    <t>12.4.1.3.53</t>
  </si>
  <si>
    <t>Suministro y transporte de Tee 1 1/4" x1" x 1", incluye bujes reducción</t>
  </si>
  <si>
    <t>ESP 12.4.1.3.54</t>
  </si>
  <si>
    <t>12.4.1.3.54</t>
  </si>
  <si>
    <t>Suministro y transporte de Tee 8" x8" x5", incluye bujes reducción</t>
  </si>
  <si>
    <t>ESP 12.4.1.3.55</t>
  </si>
  <si>
    <t>12.4.1.3.55</t>
  </si>
  <si>
    <t>Suministro y transporte de Tee 5" x4" x 3", incluye bujes reducción</t>
  </si>
  <si>
    <t>ESP 12.4.1.3.56</t>
  </si>
  <si>
    <t>12.4.1.3.56</t>
  </si>
  <si>
    <t>Suministro y transporte de Tee 4" x4" x 1", incluye bujes reducción</t>
  </si>
  <si>
    <t>ESP 12.4.1.3.57</t>
  </si>
  <si>
    <t>12.4.1.3.57</t>
  </si>
  <si>
    <t>Suministro y transporte de Tee 4" x3" x2 1/2", incluye bujes reducción</t>
  </si>
  <si>
    <t>ESP 12.4.1.3.58</t>
  </si>
  <si>
    <t>12.4.1.3.58</t>
  </si>
  <si>
    <t>Suministro y transporte de Tee 3" x3" x 1 1/4", incluye bujes reducción</t>
  </si>
  <si>
    <t>ESP 12.4.1.3.59</t>
  </si>
  <si>
    <t>12.4.1.3.59</t>
  </si>
  <si>
    <t>Suministro y transporte de Tee 3" x3" x1", incluye bujes reducción</t>
  </si>
  <si>
    <t>ESP 12.4.1.3.60</t>
  </si>
  <si>
    <t>12.4.1.3.60</t>
  </si>
  <si>
    <t>Suministro y transporte de Tee 3" x2 1/2" x 2", incluye bujes reducción</t>
  </si>
  <si>
    <t>ESP 12.4.1.3.61</t>
  </si>
  <si>
    <t>12.4.1.3.61</t>
  </si>
  <si>
    <t>Suministro y transporte de Tee 2 1/2" x2 1/2" x 1", incluye bujes reducción</t>
  </si>
  <si>
    <t>ESP 12.4.1.3.62</t>
  </si>
  <si>
    <t>12.4.1.3.62</t>
  </si>
  <si>
    <t>Suministro y transporte de Tee 2 1/2" x2 1/2" x 3/4", incluye bujes reducción</t>
  </si>
  <si>
    <t>ESP 12.4.1.3.63</t>
  </si>
  <si>
    <t>12.4.1.3.63</t>
  </si>
  <si>
    <t>Suministro y transporte de Tee 2 1/2" x2" x 3/4", incluye bujes reducción</t>
  </si>
  <si>
    <t>ESP 12.4.1.3.64</t>
  </si>
  <si>
    <t>12.4.1.3.64</t>
  </si>
  <si>
    <t>Suministro y transporte de Tee 8" x8" x1 1/2", incluye bujes reducción</t>
  </si>
  <si>
    <t>ESP 12.4.1.3.65</t>
  </si>
  <si>
    <t>12.4.1.3.65</t>
  </si>
  <si>
    <t>Suministro y transporte de Tee 8" x6" x6", incluye bujes reducción</t>
  </si>
  <si>
    <t>ESP 12.4.1.3.66</t>
  </si>
  <si>
    <t>12.4.1.3.66</t>
  </si>
  <si>
    <t>Suministro y transporte de Tee 6" x6" x2 1/2", incluye bujes reducción</t>
  </si>
  <si>
    <t>ESP 12.4.1.3.67</t>
  </si>
  <si>
    <t>12.4.1.3.67</t>
  </si>
  <si>
    <t>Suministro y transporte de Tee 6" x2 1/2" x 21/2", incluye bujes reducción</t>
  </si>
  <si>
    <t>ESP 12.4.1.3.68</t>
  </si>
  <si>
    <t>12.4.1.3.68</t>
  </si>
  <si>
    <t>Suministro y transporte de Tee 1 1/2" x1 1/4" x3/4", incluye bujes reducción</t>
  </si>
  <si>
    <t>ESP 12.4.1.3.69</t>
  </si>
  <si>
    <t>12.4.1.3.69</t>
  </si>
  <si>
    <t>Suministro y transporte de Tee 1 1/4" x1" x3/4", incluye bujes reducción</t>
  </si>
  <si>
    <t>ESP 12.4.1.3.70</t>
  </si>
  <si>
    <t>12.4.1.3.70</t>
  </si>
  <si>
    <t>Suministro y transporte de Tee 1" x3/4" x3/4", incluye bujes reducción</t>
  </si>
  <si>
    <t>ESP 12.4.1.3.71</t>
  </si>
  <si>
    <t>12.4.1.3.71</t>
  </si>
  <si>
    <t>Suministro y transporte de Tee 3/4" x3/4" x1/2", incluye bujes reducción</t>
  </si>
  <si>
    <t>TOTAL DE Tees en PP PN10 PREAISLADAS (incluyendo bujes reduccion)</t>
  </si>
  <si>
    <t>TOTAL DE TUBERÍAS Y ACCESORIOS RED DE AGUA HELADA AISLADOS</t>
  </si>
  <si>
    <t>12.4.2</t>
  </si>
  <si>
    <t>VALVULAS EN GENERAL</t>
  </si>
  <si>
    <t>12.4.2.1</t>
  </si>
  <si>
    <t>Válvulas de mariposa, compuerta o de bola</t>
  </si>
  <si>
    <t>ESP 12.4.2.1.1</t>
  </si>
  <si>
    <t>12.4.2.1.1</t>
  </si>
  <si>
    <t xml:space="preserve">Suministro y transporte de válvula mariposa 2" diámetro </t>
  </si>
  <si>
    <t>ESP 12.4.2.1.2</t>
  </si>
  <si>
    <t>12.4.2.1.2</t>
  </si>
  <si>
    <t xml:space="preserve">Suministro y transporte de válvula mariposa 1" diámetro </t>
  </si>
  <si>
    <t>ESP 12.4.2.1.3</t>
  </si>
  <si>
    <t>12.4.2.1.3</t>
  </si>
  <si>
    <t>Suministro y transporte de válvula mariposa 3/4" diámetro</t>
  </si>
  <si>
    <t>ESP 12.4.2.1.4</t>
  </si>
  <si>
    <t>12.4.2.1.4</t>
  </si>
  <si>
    <t xml:space="preserve">Suministro y transporte de válvula mariposa 1/2" diámetro </t>
  </si>
  <si>
    <t>ESP 12.4.2.1.5</t>
  </si>
  <si>
    <t>12.4.2.1.5</t>
  </si>
  <si>
    <t>Suministro y transporte de válvula mariposa  1 1/2" diámetro</t>
  </si>
  <si>
    <t>ESP 12.4.2.1.6</t>
  </si>
  <si>
    <t>12.4.2.1.6</t>
  </si>
  <si>
    <t>Suministro y transporte de válvula mariposa 1 1/4" diámetro</t>
  </si>
  <si>
    <t>ESP 12.4.2.1.7</t>
  </si>
  <si>
    <t>12.4.2.1.7</t>
  </si>
  <si>
    <t>Suministro y transporte de válvula mariposa 5" diámetro</t>
  </si>
  <si>
    <t>ESP 12.4.2.1.8</t>
  </si>
  <si>
    <t>12.4.2.1.8</t>
  </si>
  <si>
    <t>Suministro y transporte de válvula mariposa 4" diámetro</t>
  </si>
  <si>
    <t>ESP 12.4.2.1.9</t>
  </si>
  <si>
    <t>12.4.2.1.9</t>
  </si>
  <si>
    <t>Suministro y transporte de válvula mariposa 3" diámetro</t>
  </si>
  <si>
    <t>ESP 12.4.2.1.10</t>
  </si>
  <si>
    <t>12.4.2.1.10</t>
  </si>
  <si>
    <t>Suministro y transporte de válvula mariposa 1 1/2" diámetro</t>
  </si>
  <si>
    <t>ESP 12.4.2.1.11</t>
  </si>
  <si>
    <t>12.4.2.1.11</t>
  </si>
  <si>
    <t>Suministro y transporte de valvula mariposa 8" diámetro</t>
  </si>
  <si>
    <t>ESP 12.4.2.1.12</t>
  </si>
  <si>
    <t>12.4.2.1.12</t>
  </si>
  <si>
    <t>Suministro y transporte de válvula mariposa 6" diámetro</t>
  </si>
  <si>
    <t>ESP 12.4.2.1.13</t>
  </si>
  <si>
    <t>12.4.2.1.13</t>
  </si>
  <si>
    <t>Suministro y transporte de válvula mariposa 2 1/2" diámetro</t>
  </si>
  <si>
    <t>TOTAL DE Válvulas de mariposa, compuerta o de bola</t>
  </si>
  <si>
    <t>TOTAL DE VALVULAS EN GENERAL</t>
  </si>
  <si>
    <t>12.4.3</t>
  </si>
  <si>
    <t>ELEMENTOS DE CONTROL</t>
  </si>
  <si>
    <t>12.4.3.1</t>
  </si>
  <si>
    <t>Válvulas dos vías proporcional caudal constante independiente de la presión</t>
  </si>
  <si>
    <t>ESP 12.4.3.1.1</t>
  </si>
  <si>
    <t>12.4.3.1.1</t>
  </si>
  <si>
    <t xml:space="preserve">Suministro de válvula de 2 vías proporcional caudal constante independiente de la presión de 1" diámetro </t>
  </si>
  <si>
    <t>ESP 12.4.3.1.2</t>
  </si>
  <si>
    <t>12.4.3.1.2</t>
  </si>
  <si>
    <t xml:space="preserve">Suministro de válvula de 2 vías proporcional caudal constante independiente de la presión de 3/4" diámetro </t>
  </si>
  <si>
    <t>ESP 12.4.3.1.3</t>
  </si>
  <si>
    <t>12.4.3.1.3</t>
  </si>
  <si>
    <t xml:space="preserve">Suministro de válvula de 2 vías proporcional caudal constante independiente de la presión de 1/2" diámetro </t>
  </si>
  <si>
    <t>ESP 12.4.3.1.4</t>
  </si>
  <si>
    <t>12.4.3.1.4</t>
  </si>
  <si>
    <t xml:space="preserve">Suministro y transporte de Termostatos de ambiente digitales y proporcionales </t>
  </si>
  <si>
    <t>ESP 12.4.3.1.5</t>
  </si>
  <si>
    <t>12.4.3.1.5</t>
  </si>
  <si>
    <t xml:space="preserve">Suministro y transporte de Termostatos de ambiente inalámbricos </t>
  </si>
  <si>
    <t>ESP 12.4.3.1.6</t>
  </si>
  <si>
    <t>12.4.3.1.6</t>
  </si>
  <si>
    <t xml:space="preserve">Suministro y transporte de válvula de 2 vías proporcional caudal constante independiente de la presión de 1 1/2" diámetro </t>
  </si>
  <si>
    <t>ESP 12.4.3.1.7</t>
  </si>
  <si>
    <t>12.4.3.1.7</t>
  </si>
  <si>
    <t xml:space="preserve">Suministro y transporte de válvula de 2 vías proporcional caudal constante independiente de la presión de 2" diámetro </t>
  </si>
  <si>
    <t>ESP 12.4.3.1.8</t>
  </si>
  <si>
    <t>12.4.3.1.8</t>
  </si>
  <si>
    <t xml:space="preserve">Suministro y transporte de válvula de 2 vías proporcional caudal constante independiente de la presión de 1 1/4" diámetro </t>
  </si>
  <si>
    <t>ESP 12.4.3.1.9</t>
  </si>
  <si>
    <t>12.4.3.1.9</t>
  </si>
  <si>
    <t xml:space="preserve">Suministro y transporte de válvula de 2 vías proporcional caudal constante independiente de la presión de 3" diámetro </t>
  </si>
  <si>
    <t>ESP 12.4.3.1.10</t>
  </si>
  <si>
    <t>12.4.3.1.10</t>
  </si>
  <si>
    <t xml:space="preserve">Suministro y transporte de Termo Humidostatos de ambiente digitales </t>
  </si>
  <si>
    <t>ESP 12.4.3.1.11</t>
  </si>
  <si>
    <t>12.4.3.1.11</t>
  </si>
  <si>
    <t xml:space="preserve">Suministro y transporte de válvula de 2 vías proporcional caudal constante independiente de la presión de 2 1/2" diámetro </t>
  </si>
  <si>
    <t>TOTAL DE Válvulas dos vías proporcional caudal constante independiente de la presión</t>
  </si>
  <si>
    <t>12.4.3.2</t>
  </si>
  <si>
    <t>TERMÓMETROS</t>
  </si>
  <si>
    <t>ESP 12.4.3.2.1</t>
  </si>
  <si>
    <t>12.4.3.2.1</t>
  </si>
  <si>
    <t>Suministro  y transporte de Termómetro de columna de mercurio de 6"</t>
  </si>
  <si>
    <t>ESP 12.4.3.2.2</t>
  </si>
  <si>
    <t>12.4.3.2.2</t>
  </si>
  <si>
    <t xml:space="preserve">Suministro  y transporte de Buzos para conectar termómetros </t>
  </si>
  <si>
    <t>TOTAL DE TERMÓMETROS</t>
  </si>
  <si>
    <t>12.4.3.3</t>
  </si>
  <si>
    <t>MANÓMETROS</t>
  </si>
  <si>
    <t>ESP 12.4.3.3.1</t>
  </si>
  <si>
    <t>12.4.3.3.1</t>
  </si>
  <si>
    <t>Suministro y transporte de  Manómetro de carátula con glicerina de 0 a 100 PSI</t>
  </si>
  <si>
    <t>ESP 12.4.3.3.2</t>
  </si>
  <si>
    <t>12.4.3.3.2</t>
  </si>
  <si>
    <t>Suministro y transporte de Manómetro de carátula con glicerina de 0 a 60 PSI</t>
  </si>
  <si>
    <t>ESP 12.4.3.3.3</t>
  </si>
  <si>
    <t>12.4.3.3.3</t>
  </si>
  <si>
    <t>Suministro y transporte de Cola de marrano con válvula de 1/4" diámetro para conexión manómetros</t>
  </si>
  <si>
    <t>TOTAL DE MANÓMETROS</t>
  </si>
  <si>
    <t>12.4.3.4</t>
  </si>
  <si>
    <t>Conexiones Flexibles tipo burbuja</t>
  </si>
  <si>
    <t>ESP 12.4.3.4.1</t>
  </si>
  <si>
    <t>12.4.3.4,1</t>
  </si>
  <si>
    <t>Suministro y control de Flexible tipo burbuja 5" diámetro</t>
  </si>
  <si>
    <t>ESP 12.4.3.4.2</t>
  </si>
  <si>
    <t>12.4.3.4.2</t>
  </si>
  <si>
    <t>Suministro y control de Flexible tipo burbuja 4" diámetro</t>
  </si>
  <si>
    <t>ESP 12.4.3.4.3</t>
  </si>
  <si>
    <t>12.4.3.4.3</t>
  </si>
  <si>
    <t>Suministro y control de Flexible tipo burbuja 3" diámetro</t>
  </si>
  <si>
    <t>ESP 12.4.3.4.4</t>
  </si>
  <si>
    <t>12.4.3.4.4</t>
  </si>
  <si>
    <t>Suministro y control de Flexible tipo burbuja 8" diámetro</t>
  </si>
  <si>
    <t>ESP 12.4.3.4.5</t>
  </si>
  <si>
    <t>12.4.3.4.5</t>
  </si>
  <si>
    <t>Suministro y control de Flexible tipo burbuja 2 1/2" diámetro</t>
  </si>
  <si>
    <t>ESP 12.4.3.4.6</t>
  </si>
  <si>
    <t>12.4.3.4.6</t>
  </si>
  <si>
    <t>Suministro y control de Flexible tipo burbuja 6" diámetro</t>
  </si>
  <si>
    <t>TOTAL DE Conexiones Flexibles tipo burbuja</t>
  </si>
  <si>
    <t>12.4.3.5</t>
  </si>
  <si>
    <t>Tanque de expansión</t>
  </si>
  <si>
    <t>ESP 12.4.3.5.1</t>
  </si>
  <si>
    <t>12.4.3.5.1</t>
  </si>
  <si>
    <t>Suministro y control de TE #1: Tipo cerrado con membrana de presurización 1</t>
  </si>
  <si>
    <t>ESP 12.4.3.5.2</t>
  </si>
  <si>
    <t>12.4.3.5.2</t>
  </si>
  <si>
    <t>Suministro y control de TE #1: Tipo cerrado con membrana de presurización 2</t>
  </si>
  <si>
    <t>TOTAL DE Tanque de expansión</t>
  </si>
  <si>
    <t>12.4.3.6</t>
  </si>
  <si>
    <t>Aireador</t>
  </si>
  <si>
    <t>ESP 12.4.3.6.1</t>
  </si>
  <si>
    <t>12.4.3.6.1</t>
  </si>
  <si>
    <t>Suministro y control de aireador DA #1: separador de microburbujas e impurezas 1</t>
  </si>
  <si>
    <t>ESP 12.4.3.6.2</t>
  </si>
  <si>
    <t>12.4.3.6.2</t>
  </si>
  <si>
    <t>Suministro y control de aireador DA #1: separador de microburbujas e impurezas 2</t>
  </si>
  <si>
    <t>TOTAL DE Aireador</t>
  </si>
  <si>
    <t>TOTAL DE ELEMENTOS DE CONTROL</t>
  </si>
  <si>
    <t>TOTAL DE TUBERÍAS, VÁLVULAS, AISLAMIENTOS TÉRMICOS, ACCESORIOS Y CONTROLES</t>
  </si>
  <si>
    <t>12.5.0</t>
  </si>
  <si>
    <t>TABLEROS ELECTRICOS</t>
  </si>
  <si>
    <t>ESP 12.5.1</t>
  </si>
  <si>
    <t>12.5.1</t>
  </si>
  <si>
    <t xml:space="preserve">Suministro  y transporte  de Piso 1 Tablero de potencia y control manejo Ventilación Parqueadero </t>
  </si>
  <si>
    <t>ESP 12.5.2</t>
  </si>
  <si>
    <t>12.5.2</t>
  </si>
  <si>
    <t xml:space="preserve">Suministro  y transporte de Piso 1 Tablero de potencia y control manejo Fan coils y Cassette </t>
  </si>
  <si>
    <t>ESP 12.5.3</t>
  </si>
  <si>
    <t>12.5.3</t>
  </si>
  <si>
    <t xml:space="preserve">Suministro y transporte de Piso 2 Tablero de potencia y control manejo Ventilación Parqueadero </t>
  </si>
  <si>
    <t>ESP 12.5.4</t>
  </si>
  <si>
    <t>12.5.4</t>
  </si>
  <si>
    <t>Suministro  y transporte de Piso 2 Balanceo de Aire</t>
  </si>
  <si>
    <t>ESP 12.5.5</t>
  </si>
  <si>
    <t>12.5.5</t>
  </si>
  <si>
    <t xml:space="preserve">Suministro y transporte de Piso 3 Tablero de potencia y control manejo Fan coils y Cassette </t>
  </si>
  <si>
    <t>ESP 12.5.6</t>
  </si>
  <si>
    <t>12.5.6</t>
  </si>
  <si>
    <t>ESP 12.5.7</t>
  </si>
  <si>
    <t>12.5.7</t>
  </si>
  <si>
    <t xml:space="preserve">Suministro y transporte de Piso 4 Tablero de potencia y control manejo Fan coils y Cassette </t>
  </si>
  <si>
    <t>ESP 12.5.8</t>
  </si>
  <si>
    <t>12.5.8</t>
  </si>
  <si>
    <t xml:space="preserve">Suministro  y transporte de Piso 5 Tablero de potencia y control manejo Fan coils y Cassette </t>
  </si>
  <si>
    <t>ESP 12.5.9</t>
  </si>
  <si>
    <t>12.5.9</t>
  </si>
  <si>
    <t>Suministro  y transporte de DATA CENTER Tablero de potencia y control CRAHWICHILLERS + bombeo</t>
  </si>
  <si>
    <t>ESP 12.5.10</t>
  </si>
  <si>
    <t>12.5.10</t>
  </si>
  <si>
    <t>Suministro  y transporte de Tablero de potencia y control manejo Fan coils y Cassette Piso 6</t>
  </si>
  <si>
    <t>ESP 12.5.11</t>
  </si>
  <si>
    <t>12.5.11</t>
  </si>
  <si>
    <t>Suministro  y transporte de Tablero de potencia y control manejo Fan coils y Estación central Piso 7</t>
  </si>
  <si>
    <t>ESP 12.5.12</t>
  </si>
  <si>
    <t>12.5.12</t>
  </si>
  <si>
    <t>Suministro  y transporte de Tablero de potencia y control manejo central de enfriamiento Chillers +bombeo Piso 8</t>
  </si>
  <si>
    <t>TOTAL DE TABLEROS ELÉCTRICOS</t>
  </si>
  <si>
    <t>12.6.0</t>
  </si>
  <si>
    <t>PRUEBAS Y BALANCEOS</t>
  </si>
  <si>
    <t>ESP 12.6.1</t>
  </si>
  <si>
    <t>12.6.1</t>
  </si>
  <si>
    <t>Prueba de presión de tuberías de agua Piso 1</t>
  </si>
  <si>
    <t>ESP 12.6.2</t>
  </si>
  <si>
    <t>12.6.2</t>
  </si>
  <si>
    <t>Limpieza y enjuague de los sistemas de circulación de agua Piso 1</t>
  </si>
  <si>
    <t>ESP 12.6.3</t>
  </si>
  <si>
    <t>12.6.3</t>
  </si>
  <si>
    <t>Balanceo y ensayo de flujo de agua Piso 1</t>
  </si>
  <si>
    <t>ESP 12.6.4</t>
  </si>
  <si>
    <t>12.6.4</t>
  </si>
  <si>
    <t>Balanceo de Aire Piso 1</t>
  </si>
  <si>
    <t>ESP 12.6.5</t>
  </si>
  <si>
    <t>12.6.5</t>
  </si>
  <si>
    <t>Prueba de presión de tuberías de agua Piso 3</t>
  </si>
  <si>
    <t>ESP 12.6.6</t>
  </si>
  <si>
    <t>12.6.6</t>
  </si>
  <si>
    <t>Limpieza y enjuague de los sistemas de circulación de agua Piso 3</t>
  </si>
  <si>
    <t>ESP 12.6.7</t>
  </si>
  <si>
    <t>12.6.7</t>
  </si>
  <si>
    <t>Balanceo y ensayo de flujo de agua Piso 3</t>
  </si>
  <si>
    <t>ESP 12.6.8</t>
  </si>
  <si>
    <t>12.6.8</t>
  </si>
  <si>
    <t>Balanceo de Aire Piso 3</t>
  </si>
  <si>
    <t>ESP 12.6.9</t>
  </si>
  <si>
    <t>12.6.9</t>
  </si>
  <si>
    <t>Prueba de presión de tuberías de agua Piso 4</t>
  </si>
  <si>
    <t>ESP 12.6.10</t>
  </si>
  <si>
    <t>12.6.10</t>
  </si>
  <si>
    <t>Limpieza y enjuague de los sistemas de circulación de agua Piso 4</t>
  </si>
  <si>
    <t>ESP 12.6.11</t>
  </si>
  <si>
    <t>12.6.11</t>
  </si>
  <si>
    <t>Balanceo y ensayo de flujo de agua Piso 4</t>
  </si>
  <si>
    <t>ESP 12.6.12</t>
  </si>
  <si>
    <t>12.6.12</t>
  </si>
  <si>
    <t>Balanceo de Aire Piso 4</t>
  </si>
  <si>
    <t>ESP 12.6.13</t>
  </si>
  <si>
    <t>12.6.13</t>
  </si>
  <si>
    <t>Prueba de presión de tuberías de agua Piso 5</t>
  </si>
  <si>
    <t>ESP 12.6.14</t>
  </si>
  <si>
    <t>12.6.14</t>
  </si>
  <si>
    <t>Limpieza y enjuague de los sistemas de circulación de agua Piso 5</t>
  </si>
  <si>
    <t>ESP 12.6.15</t>
  </si>
  <si>
    <t>12.6.15</t>
  </si>
  <si>
    <t>Balanceo y ensayo de flujo de agua Piso 5</t>
  </si>
  <si>
    <t>ESP 12.6.16</t>
  </si>
  <si>
    <t>12.6.16</t>
  </si>
  <si>
    <t>Balanceo de Aire Piso 5</t>
  </si>
  <si>
    <t>ESP 12.6.17</t>
  </si>
  <si>
    <t xml:space="preserve"> 12.6.17</t>
  </si>
  <si>
    <t>Prueba de presión de tuberías de agua data center</t>
  </si>
  <si>
    <t>ESP 12.6.18</t>
  </si>
  <si>
    <t>12.6.18</t>
  </si>
  <si>
    <t>Limpieza y enjuague de los sistemas de circulación de agua data center</t>
  </si>
  <si>
    <t>ESP 12.6.19</t>
  </si>
  <si>
    <t>12.6.19</t>
  </si>
  <si>
    <t>Balanceo y ensayo de flujo de agua data center</t>
  </si>
  <si>
    <t>ESP 12.6.20</t>
  </si>
  <si>
    <t>12.6.20</t>
  </si>
  <si>
    <t>Balanceo de Aire data center</t>
  </si>
  <si>
    <t>ESP 12.6.21</t>
  </si>
  <si>
    <t>12.6.21</t>
  </si>
  <si>
    <t>Prueba de presión de tuberías de agua Piso 6</t>
  </si>
  <si>
    <t>ESP 12.6.22</t>
  </si>
  <si>
    <t>12.6.22</t>
  </si>
  <si>
    <t>Limpieza y enjuague de los sistemas de circulación de agua Piso 6</t>
  </si>
  <si>
    <t>ESP 12.6.23</t>
  </si>
  <si>
    <t>12.6.23</t>
  </si>
  <si>
    <t>Balanceo y ensayo de flujo de agua Piso 6</t>
  </si>
  <si>
    <t>ESP 12.6.24</t>
  </si>
  <si>
    <t>12.6.24</t>
  </si>
  <si>
    <t>Balanceo de Aire Piso 6</t>
  </si>
  <si>
    <t>ESP 12.6.25</t>
  </si>
  <si>
    <t>12.6.25</t>
  </si>
  <si>
    <t>Prueba de presión de tuberías de agua Piso 7</t>
  </si>
  <si>
    <t>ESP 12.6.26</t>
  </si>
  <si>
    <t>12.6.26</t>
  </si>
  <si>
    <t>Limpieza y enjuague de los sistemas de circulación de agua Piso 7</t>
  </si>
  <si>
    <t>ESP 12.6.27</t>
  </si>
  <si>
    <t>12.6.27</t>
  </si>
  <si>
    <t>Balanceo y ensayo de flujo de agua Piso 7</t>
  </si>
  <si>
    <t>ESP 12.6.28</t>
  </si>
  <si>
    <t>12.6.28</t>
  </si>
  <si>
    <t>Balanceo de Aire Piso 7</t>
  </si>
  <si>
    <t>ESP 12.6.29</t>
  </si>
  <si>
    <t>12.6.29</t>
  </si>
  <si>
    <t>Prueba de presión de tuberías de agua Piso 8</t>
  </si>
  <si>
    <t>ESP 12.6.30</t>
  </si>
  <si>
    <t xml:space="preserve"> 12.6.30</t>
  </si>
  <si>
    <t>Limpieza y enjuague de los sistemas de circulación de agua Piso 8</t>
  </si>
  <si>
    <t>ESP 12.6.31</t>
  </si>
  <si>
    <t xml:space="preserve"> 12.6.31</t>
  </si>
  <si>
    <t>Balanceo y ensayo de flujo de agua Piso 8</t>
  </si>
  <si>
    <t>ESP 12.6.32</t>
  </si>
  <si>
    <t>12.6.32</t>
  </si>
  <si>
    <t>Balanceo de Aire Piso 8</t>
  </si>
  <si>
    <t>TOTAL DE PRUEBAS Y BALANCEOS</t>
  </si>
  <si>
    <t>12.7.0</t>
  </si>
  <si>
    <t>INGENIERÍA</t>
  </si>
  <si>
    <t>ESP 12.7.1</t>
  </si>
  <si>
    <t>12.7.1</t>
  </si>
  <si>
    <t>Ingeniería, Supervisión e instalación Piso 1</t>
  </si>
  <si>
    <t>ESP 12.7.2</t>
  </si>
  <si>
    <t>12.7.2</t>
  </si>
  <si>
    <t>Ingeniería, Supervisión e instalación Piso 2</t>
  </si>
  <si>
    <t>ESP 12.7.3</t>
  </si>
  <si>
    <t>12.7.3</t>
  </si>
  <si>
    <t>Ingeniería, Supervisión e instalación Piso 3</t>
  </si>
  <si>
    <t>ESP 12.7.4</t>
  </si>
  <si>
    <t>12.7.4</t>
  </si>
  <si>
    <t>Ingeniería, Supervisión e instalación Piso 4</t>
  </si>
  <si>
    <t>ESP 12.7.5</t>
  </si>
  <si>
    <t>12.7.5</t>
  </si>
  <si>
    <t>Ingeniería, Supervisión e instalación Piso 5</t>
  </si>
  <si>
    <t>ESP 12.7.6</t>
  </si>
  <si>
    <t>12.7.6</t>
  </si>
  <si>
    <t>Ingeniería, Supervisión e instalación data center</t>
  </si>
  <si>
    <t>ESP 12.7.7</t>
  </si>
  <si>
    <t>12.7.7</t>
  </si>
  <si>
    <t>Ingeniería, Supervisión e instalación Piso 6</t>
  </si>
  <si>
    <t>ESP 12.7.8</t>
  </si>
  <si>
    <t>12.7.8</t>
  </si>
  <si>
    <t>Ingeniería, Supervisión e instalación Piso 7</t>
  </si>
  <si>
    <t>ESP 12.7.9</t>
  </si>
  <si>
    <t>12.7.9</t>
  </si>
  <si>
    <t>Ingeniería, Supervisión e instalación Piso 8</t>
  </si>
  <si>
    <t>TOTAL DE INGENIERIA</t>
  </si>
  <si>
    <t>TOTAL DE AIRE ACONDICIONADO</t>
  </si>
  <si>
    <t>13.0.0</t>
  </si>
  <si>
    <t>INSTALACIONES ELÉCTRICAS</t>
  </si>
  <si>
    <t>13.1.0</t>
  </si>
  <si>
    <t>SISTEMA FOTOVOLTAICO - PANELES SOLARES</t>
  </si>
  <si>
    <t>ESP 13.1.1</t>
  </si>
  <si>
    <t>13.1.1</t>
  </si>
  <si>
    <r>
      <rPr>
        <sz val="11"/>
        <color rgb="FF000000"/>
        <rFont val="Arial"/>
        <family val="2"/>
      </rPr>
      <t xml:space="preserve">Suministro transporte e instalación de sistema solar fotovoltaico a todo costo, incluye paneles solares JA SOLAR 570Wp o equivalentes, Inversor GROWATT MAC 70KTL3-X MV,Cable solar, conectores MC4 -- [pares], perfiles reguladores Alurack 4,2 m, tornillos galvanizados autoperforantes 2",ganchos, arandelasy tuercas, MCLAMS ALURACK, uniones ALURACK, bronco y tela, caja metálica 12x12, caja plástica 15x15, E CLAMPS, L alurack, herraje de paso 15x15, tubería coraza 2", tubería IMC 2", Tuercas y contratuercas 2" con polo a tierra, tubería PVC 2", curva PVC 2", tubería EMT 2", Curva PVC 2", tubería EMT 3 1/2", curva emt 3 1/2", jumpers  (20cm x 40 uni), cableado # 1/0 AWG Cu THHN/THWN-2, # 4/0 AWG  Cu THHN/THWN-2, #6 DESNUDO Cu THHN/THWN-2, #2 DESNUDO Cu THHN/THWN-2, varilla de cooperwell, conector tipo tornillo,  grapa tornillo partido, conector en C #1/0, tablero AC 12 ctos, cemento, arena, grava, prensa stopa PG-29, breaker 3X125A Caja Moleada, riel omega, caja bornera AC 160A, espuma sikaboom,barraje para neutro, barraje de cobre para totalizador, barraje para tierra,cinta negra y autofunente, tapones plástico cuadrados, tapones plásticos reguladores,  conectores de resortes rojos, conectores de resortes azules, cintas de colores, cabeza lenteja media pulgada autoperforante 2", grava doble ala de 2", cinta badit  y hebillas, cubre filo, percha y yoyo, pega loca, conector curvo de coraza 2", conectores OB1010 y todos los elementos necesario para su correcto funcionamiento. incluye aprobación por EPM. TRM  $4298.31 COP (24-04-25), fuente: </t>
    </r>
    <r>
      <rPr>
        <sz val="11"/>
        <color rgb="FF1155CC"/>
        <rFont val="Arial"/>
        <family val="2"/>
      </rPr>
      <t>https://www.dolar-colombia.com/mes/2025-04</t>
    </r>
  </si>
  <si>
    <t>TOTAL DE SISTEMA FOTOVOLTAICO - PANELES SOLARES</t>
  </si>
  <si>
    <t>13.2.0</t>
  </si>
  <si>
    <t>APANTALLAMIENTO</t>
  </si>
  <si>
    <t>ESP 13.2.1</t>
  </si>
  <si>
    <t>13.2.1</t>
  </si>
  <si>
    <t>Suministro, transporte  e instalación de Sistema apantallamiento para el edificio, incluye SISTEMA DE PUESTA A TIERRA: Cable de Cobre desnudo 1/0 AWG 19 hilos (Malla de Tierra) enterrado a 50 cm por zona verde, Varillas Cobre-Cobre 5/8" de diámetro de 2.4 m longitud, Bornas ponchar de ojo N° 1/0 AWG, Soldadura exotérmica 90 gramos, Molde para soldadura exotérmica cable-cable, Molde para soldadura exotérmica cable-varilla, Caja de inspección en concreto para piso de 50x50. 
APANTALLAMIENTO SUPERIOR Y BAJANTES: Alambrón de aluminio 8 mm, Conector bimetálico cable 1/0 con caja para transición Rawelt 4x4 y tapa lisa (aluminio-cobre), Soporte conductor tipo SNAP para alambrón 8 mm (incluye fijación), Puntas captadoras altura 1.0 m en aluminio, Puntas captadoras altura 1.2 m en aluminio, Cable 1/0 Aluminio (Bajantes), tubería IMC de 1” con accesorios y fijación, tubería PVC de 1” con accesorios y fijación, Avisos de advertencia (se instalan en cada bajante), Conector lineal o simple para alambrón, Juntas de dilatación alambrón 8 mm.
Incluye todos los elementos necesario para su correcto funcionamiento. TRM  $4298.31 COP (24-04-25), fuente: https://www.dolar-colombia.com/mes/2025-04</t>
  </si>
  <si>
    <t>TOTAL DE APANTALLAMIENTO</t>
  </si>
  <si>
    <t>13.3.0</t>
  </si>
  <si>
    <t xml:space="preserve">SISTEMA DE PUESTA A TIERRA 
</t>
  </si>
  <si>
    <t>ESP 13.3.1</t>
  </si>
  <si>
    <t>13.3.1</t>
  </si>
  <si>
    <t>Suministro transporte e instalación de sistema de puesta a tierra, incluye Cable de Cobre desnudo 4/0 AWG 19 hilos (Malla de Tierra) enterrado a 50 cm por zona verde, Cable de Cobre desnudo 4/0 AWG 19 hilos (colas), Bornas ponchar de ojo N° 4/0 AWG, Varillas Cobre-Cobre 5/8" de diámetro de 2.4 m longitud, Molde para soldadura exotérmica cable-cable, Soldadura exotérmica 90 gramos, Molde para soldadura exotérmica cable-varilla en T, Carga soldadura exotérmica 115 g, Caja de inspección en concreto para piso, Molde para soldadura exotérmica cable-cable, Carga soldadura exotérmica 200 g, Molde para soldadura exotérmica cable-varilla, Carga soldadura exotérmica 150g, mano de obra y todos los elementos necesarios para su correcto funcionamiento. TRM  $4298.31 COP (24-04-25), fuente: https://www.dolar-colombia.com/mes/2025-04</t>
  </si>
  <si>
    <t xml:space="preserve">TOTAL DE SISTEMA DE PUESTA A TIERRA 
</t>
  </si>
  <si>
    <t>13.4.0</t>
  </si>
  <si>
    <t>SUBESTACIÓN ELÉCTRICA</t>
  </si>
  <si>
    <t>13.4.1</t>
  </si>
  <si>
    <t>RED PRIMARIA Y ACOMETIDA SUBTERRÁNEA A 13.2 KV</t>
  </si>
  <si>
    <t>ESP 13.4.1.1</t>
  </si>
  <si>
    <t>13.4.1.1</t>
  </si>
  <si>
    <t>Suministro, transporte e instalación de Vestida aisladero norma NC-RA2-017 Acometida primaria. Incluye tubo galvanizado de 4" fijado en poste, según norma y los materiales necesarios para su correcto funcionamiento.</t>
  </si>
  <si>
    <t>ESP 13.4.1.2</t>
  </si>
  <si>
    <t>13.4.1.2</t>
  </si>
  <si>
    <t>Suministro, transporte e instalación de Canalización zona anden tubos PVC 2x4" según norma NC-RS1-005 y los materiales necesarios para su correcto funcionamiento</t>
  </si>
  <si>
    <t>ESP 13.4.1.3</t>
  </si>
  <si>
    <t>13.4.1.3</t>
  </si>
  <si>
    <t>Suministro, transporte e instalación de Caja de piso doble tapa norma NC-RS3-005 con tapa. Incluye obra civil y los materiales necesarios para su correcto funcionamiento</t>
  </si>
  <si>
    <t>ESP 13.4.1.4</t>
  </si>
  <si>
    <t>13.4.1.4</t>
  </si>
  <si>
    <t>Suministro, transporte e instalación de Terminal premoldeado tipo exterior para cable #1/0 monopolar 15 kV. y los materiales necesarios para su correcto funcionamiento</t>
  </si>
  <si>
    <t>jgo</t>
  </si>
  <si>
    <t>ESP 13.4.1.5</t>
  </si>
  <si>
    <t>13.4.1.5</t>
  </si>
  <si>
    <t>Suministro, transporte e instalación de Terminal premoldeado tipo interior para cable #1/0 monopolar 15 kV. y los materiales necesarios para su correcto funcionamiento</t>
  </si>
  <si>
    <t>ESP 13.4.1.6</t>
  </si>
  <si>
    <t>13.4.1.6</t>
  </si>
  <si>
    <t>Suministro, transporte e instalación de Cable 3#1/0 XLPE cobre 15 kV + 1#2 Cu desnudo y los materiales necesarios para su correcto funcionamiento</t>
  </si>
  <si>
    <t>TOTAL DE RED PRIMARIA Y ACOMETIDA SUBTERRÁNEA A 13.2 KV</t>
  </si>
  <si>
    <t>13.4.2</t>
  </si>
  <si>
    <t>CELDAS EN MEDIA TENSIÓN</t>
  </si>
  <si>
    <t>ESP 13.4.2.1</t>
  </si>
  <si>
    <t>13.4.2.1</t>
  </si>
  <si>
    <t>Suministro, transporte e instalación de Celda de medida tipo GBC-A (entrada por cable - salida por barra) con 3 transformadores de corriente 80/5 A Clase 0.5S, 3 transformadores de tensión 13200/120 V, medidor energía principal y respaldo, borneras de prueba y cableado de conexión según proyecto de redes aprobado EPM y los materiales necesarios para su correcto funcionamiento</t>
  </si>
  <si>
    <t>ESP 13.4.2.2</t>
  </si>
  <si>
    <t>13.4.2.2</t>
  </si>
  <si>
    <t>Suministro, transporte e instalación de Celda de protección con interruptor SM AirSet DMVL-A según proyecto de redes aprobado EPM y los materiales necesarios para su correcto funcionamiento</t>
  </si>
  <si>
    <t>ESP 13.4.2.3</t>
  </si>
  <si>
    <t>13.4.2.3</t>
  </si>
  <si>
    <t>Suministro, transporte e instalación de Celda de remonte de cables libre de gas SF6 tipo GAM-2 según proyecto de redes aprobado EPM y los materiales necesarios para su correcto funcionamiento</t>
  </si>
  <si>
    <t>ESP 13.4.2.4</t>
  </si>
  <si>
    <t>13.4.2.4</t>
  </si>
  <si>
    <t>Suministro, transporte e instalación de Celda de protección seccionador-fusible SM AirSet tipo QM CON DISPARO TRIPOLAR ELÉCTRICO Y MANUAL POR FALLA EN CUALQUIERA DE LAS TRES FASES CON ENCLAVAMIENTO MECÁNICO Y DISPOSITIVO DE PUESTA A TIERRA,. Incluye tres (3) fusibles tipo HH según capacidad en proyecto de redes aprobado EPM y los materiales necesarios para su correcto funcionamiento</t>
  </si>
  <si>
    <t>ESP 13.4.2.5</t>
  </si>
  <si>
    <t>13.4.2.5</t>
  </si>
  <si>
    <t>Suministro, transporte e instalación de Interconexión interna barraje de cobre 630 A entre celdas de seccionadores de media tensión y los materiales necesarios para su correcto funcionamiento</t>
  </si>
  <si>
    <t>ESP 13.4.2.6</t>
  </si>
  <si>
    <t>13.4.2.6</t>
  </si>
  <si>
    <t>Suministro, transporte e instalación de Cárcamo de 65 cm x 85 cm. Incluye tapa en alfajor, bandeja de 40x8 cm, soportes, fijación y obra civil y los materiales necesarios para su correcto funcionamiento</t>
  </si>
  <si>
    <t>TOTAL DE CELDAS EN MEDIA TENSIÓN</t>
  </si>
  <si>
    <t>13.4.3</t>
  </si>
  <si>
    <t>TRANSFORMADORES Y CELDAS</t>
  </si>
  <si>
    <t>ESP 13.4.3.1</t>
  </si>
  <si>
    <t>13.4.3.1</t>
  </si>
  <si>
    <t>Suministro, transporte e instalación de Transformador trifásico tipo seco encapsulado de 630 kVA clase F FACTOR K:13, 13200/208-120 V DE ACUERDO A NORMAS NTC 3445, NTC 3654. Incluye termómetro para control con tarjeta MODBUS TCP/IP y tres (3) DPS -12 kV, 10 kA, 10.2  kV: mcov, celda para transformador de 630 kVA IP20, norma EPM NC-RA8-013 SERIE 15 kV y los materiales necesarios para su correcto funcionamiento</t>
  </si>
  <si>
    <t>ESP 13.4.3.2</t>
  </si>
  <si>
    <t>13.4.3.2</t>
  </si>
  <si>
    <t>Suministro, transporte e instalación de Transformador trifásico tipo seco encapsulado de 630 kVA clase F FACTOR K:1, 13200/440-254 V DE ACUERDO A NORMAS NTC 3445, NTC 3654. Incluye termómetro para control con tarjeta MODBUS TCP/IP y tres (3) DPS -12 kV, 10 kA, 10.2  kV: mcov, celda para transformador de 630 kVA IP20, norma EPM NC-RA8-013 SERIE 15 kV  y los materiales necesarios para su correcto funcionamiento</t>
  </si>
  <si>
    <t>ESP 13.4.3.3</t>
  </si>
  <si>
    <t>13.4.3.3</t>
  </si>
  <si>
    <t>Suministro, transporte e instalación de Transformador trifásico tipo seco encapsulado de 400 kVA clase F FACTOR K:13, 13200/208-120 V DE ACUERDO A NORMAS NTC 3445, NTC 3654. Incluye termómetro para control con tarjeta MODBUS TCP/IP y tres (3) DPS -12 kV, 10 kA, 10.2  kV: mcov, celda para transformador de 400 kVA IP20, norma EPM NC-RA8-013 SERIE 15 kV y los materiales necesarios para su correcto funcionamiento</t>
  </si>
  <si>
    <t>TOTAL DE TRANSFORMADORES Y CELDAS</t>
  </si>
  <si>
    <t>13.4.4</t>
  </si>
  <si>
    <t>PLANTAS DE EMERGENCIA</t>
  </si>
  <si>
    <t>ESP 13.4.4.1</t>
  </si>
  <si>
    <t>13.4.4.1</t>
  </si>
  <si>
    <r>
      <rPr>
        <sz val="11"/>
        <color rgb="FF000000"/>
        <rFont val="Arial"/>
        <family val="2"/>
      </rPr>
      <t xml:space="preserve">Suministro, transporte e instalación de Planta de emergencia de 850 kVA-630 kW-208/120 V Standby Power, cabinada, 60 Hz, trifásica, 1800 RPM, Cummins o similar, 6 cylinders en línea, remoto control panel y los materiales necesarios para su correcto funcionamiento. TRM  $4298.31 COP (24-04-25), fuente: </t>
    </r>
    <r>
      <rPr>
        <u/>
        <sz val="11"/>
        <color rgb="FF1155CC"/>
        <rFont val="Arial"/>
        <family val="2"/>
      </rPr>
      <t>https://www.dolar-colombia.com/mes/2025-04</t>
    </r>
  </si>
  <si>
    <t>ESP 13.4.4.2</t>
  </si>
  <si>
    <t>13.4.4.2</t>
  </si>
  <si>
    <r>
      <rPr>
        <sz val="11"/>
        <color rgb="FF000000"/>
        <rFont val="Arial"/>
        <family val="2"/>
      </rPr>
      <t xml:space="preserve">Suministro, transporte e instalación de Planta de emergencia de 850 kVA-630 kW-440/254 V Standby Power, cabinada, 60 Hz, trifásica, 1800 RPM, Cummins o similar, 6 cylinders en línea, remoto control panel y los materiales necesarios para su correcto funcionamiento. TRM  $4298.31 COP (24-04-25), fuente: </t>
    </r>
    <r>
      <rPr>
        <u/>
        <sz val="11"/>
        <color rgb="FF1155CC"/>
        <rFont val="Arial"/>
        <family val="2"/>
      </rPr>
      <t>https://www.dolar-colombia.com/mes/2025-04</t>
    </r>
  </si>
  <si>
    <t>ESP 13.4.4.3</t>
  </si>
  <si>
    <t>13.4.4.3</t>
  </si>
  <si>
    <r>
      <rPr>
        <sz val="11"/>
        <color rgb="FF000000"/>
        <rFont val="Arial"/>
        <family val="2"/>
      </rPr>
      <t xml:space="preserve">Suministro, transporte e instalación de Planta de emergencia de 563 kVA-450 kW modo de operación continuo, 208/120 V. 60 Hz, cabinada,  trifásica, 1800 RPM, Cummins o similar, 6 cylinders en línea, remoto control panel. Incluye tanque de combustible auxiliar para autonomía de 72 horas en planta de 500 kW y los materiales necesarios para su correcto funcionamiento. TRM  $4298.31 COP (24-04-25), fuente: </t>
    </r>
    <r>
      <rPr>
        <u/>
        <sz val="11"/>
        <color rgb="FF1155CC"/>
        <rFont val="Arial"/>
        <family val="2"/>
      </rPr>
      <t>https://www.dolar-colombia.com/mes/2025-04</t>
    </r>
  </si>
  <si>
    <t>TOTAL DE PLANTAS DE EMERGENCIA</t>
  </si>
  <si>
    <t>TOTAL DE SUBESTACIÓN ELÉCTRICA</t>
  </si>
  <si>
    <t>13.5.0</t>
  </si>
  <si>
    <t xml:space="preserve">UPS
</t>
  </si>
  <si>
    <t>ESP 13.5.1</t>
  </si>
  <si>
    <t>13.5.1</t>
  </si>
  <si>
    <t>Suministro, transporte e instalación de UPS Online Trifasico 20 KVA/20KW 208V 3PH, incluye  banco de baterías para UPS 20 KVA @208 VAC con autonomía para 5 minutos al 100% de carga, incluye armado, instalación y puesta en servicio y los materiales necesarios para su correcto funcionamiento.</t>
  </si>
  <si>
    <t>ESP 13.5.2</t>
  </si>
  <si>
    <t>13.5.2</t>
  </si>
  <si>
    <t>Suministro, transporte e instalación de UPS Online Trifasico 30 KVA/30KW 208V 3PH, incluye  Banco de baterías para UPS 30 KVA @208 VAC con autonomía para 5 minutos al 100% de carga, incluye armado, instalación y puesta en servicio y los materiales necesarios para su correcto funcionamiento</t>
  </si>
  <si>
    <t>ESP 13.5.3</t>
  </si>
  <si>
    <t>13.5.3</t>
  </si>
  <si>
    <t>Suministro, transporte e instalación de UPS Online Frame escalable hasta 40 KVA o redunancia, 208V 3PH -Incluye  módulo de Potencia de 20 KVA, 208V 3PH, tarjeta de monitoreo IntelliSlot con protocolos SNMP, Modbus y/o BACNET IP/485 CARD y banco de baterías para UPS  40 KVA @220 VAC con autonomía para 5 minutos al 100% de carga, incluye armado, instalación y puesta en servicio y los materiales necesarios para su correcto funcionamiento.</t>
  </si>
  <si>
    <t>ESP 13.5.4</t>
  </si>
  <si>
    <t>13.5.4</t>
  </si>
  <si>
    <t>Suministro, transporte e instalación de UPS Online UPS 3kVA, 3000VA/2700W 120V, montaje en torre y rack y los materiales necesarios para su correcto funcionamiento</t>
  </si>
  <si>
    <t>ESP 13.5.5</t>
  </si>
  <si>
    <t>13.5.5</t>
  </si>
  <si>
    <t>Suministro, transporte e instalación de UPS Online Frame escalable hasta 80 KVA o redunancia, 208V 3PH -Incluye  módulo de Potencia de 20 KVA, 208V 3PH, tarjeta de monitoreo IntelliSlot con protocolos SNMP, Modbus y/o BACNET IP/485 CARD y banco de baterías para UPS  40 KVA @220 VAC con autonomía para 5 minutos al 100% de carga, incluye armado, instalación y puesta en servicio y los materiales necesarios para su correcto funcionamiento</t>
  </si>
  <si>
    <t>ESP 13.5.6</t>
  </si>
  <si>
    <t>13.5.6</t>
  </si>
  <si>
    <t>Suministro, transporte e instalación de UPS Online Frame escalable hasta 60 KVA o redunancia, 208V 3PH -Incluye  módulo de potencia de 20 KVA, 208V 3PH, tarjeta de monitoreo IntelliSlot con protocolos SNMP, Modbus y/o BACNET IP/485 CARD y banco de baterías para UPS  40 KVA @220 VAC con autonomía para 5 minutos al 100% de carga, incluye armado, instalación y puesta en servicio y los materiales necesarios para su correcto funcionamiento</t>
  </si>
  <si>
    <t xml:space="preserve">TOTAL DE UPS
</t>
  </si>
  <si>
    <t>13.6.0</t>
  </si>
  <si>
    <t>DATACENTER</t>
  </si>
  <si>
    <t>ESP 13.6.1</t>
  </si>
  <si>
    <t>13.6.1</t>
  </si>
  <si>
    <t>Suministro, transporte e instalación de UPS 3Ø 200 kVA 208/120 V. Incluye módulos de potencia y banco de baterías, extensión de garantía para un total de 3 años, tarjeta de monitoreo IntelliSlot con protocolos SNMP, Modbus y/o BACNET IP/485 CARD y servicio mantenimiento semestral, 2 rutinas semestral UPS 200 kVA - 208 V y los materiales necesarios para su correcto funcionamiento</t>
  </si>
  <si>
    <t>ESP 13.6.2</t>
  </si>
  <si>
    <t>13.6.2</t>
  </si>
  <si>
    <t>Suministro, transporte e instalación de TABLERO BYPASS TRIFÁSICO PARA 200 kVA, 208/120 V - 800 A y los materiales necesarios para su correcto funcionamiento</t>
  </si>
  <si>
    <t>ESP 13.6.3</t>
  </si>
  <si>
    <t>13.6.3</t>
  </si>
  <si>
    <t>Suministro, transporte e instalación de TABLERO PDU PARA 50 RACKS SEGÚN DISEÑO  y los materiales necesarios para su correcto funcionamiento</t>
  </si>
  <si>
    <t>ESP 13.6.4</t>
  </si>
  <si>
    <t>13.6.4</t>
  </si>
  <si>
    <t xml:space="preserve">Suministro, transporte e instalación de DUCTO 20 cm x 8 cm x 2,40m CON DIVISIÓN  y los materiales necesarios para su correcto funcionamiento        </t>
  </si>
  <si>
    <t>ESP 13.6.5</t>
  </si>
  <si>
    <t>13.6.5</t>
  </si>
  <si>
    <t xml:space="preserve">Suministro, transporte e instalación de CABLE No 12 LSHZ   y los materiales necesarios para su correcto funcionamiento	</t>
  </si>
  <si>
    <t>ESP 13.6.6</t>
  </si>
  <si>
    <t>13.6.6</t>
  </si>
  <si>
    <t>Suministro, transporte e instalación de SALIDA BIFASICA 208V PARA PDU y los materiales necesarios para su correcto funcionamiento</t>
  </si>
  <si>
    <t>TOTAL DE DATACENTER</t>
  </si>
  <si>
    <t>13.7.0</t>
  </si>
  <si>
    <t xml:space="preserve">SISTEMA CONTROL DE ILUMINACIÓN        
</t>
  </si>
  <si>
    <t>ESP 13.7.1</t>
  </si>
  <si>
    <t>13.7.1</t>
  </si>
  <si>
    <t>Suministro, transporte e instalación de SALIDAS DE ILUMINACIÓN 120 VAC 15 A y los materiales necesarios para su correcto funcionamiento</t>
  </si>
  <si>
    <t>ESP 13.7.2</t>
  </si>
  <si>
    <t>13.7.2</t>
  </si>
  <si>
    <t>Suministro, transporte e instalación de SALIDAS DE INTERRUPTORES y los materiales necesarios para su correcto funcionamiento</t>
  </si>
  <si>
    <t>ESP 13.7.3</t>
  </si>
  <si>
    <t>13.7.3</t>
  </si>
  <si>
    <t>Suministro, transporte e instalación de LUMINARIA APLIQUE EXTERIOR UP/DOWN y los materiales necesarios para su correcto funcionamiento</t>
  </si>
  <si>
    <t>ESP 13.7.4</t>
  </si>
  <si>
    <t>13.7.4</t>
  </si>
  <si>
    <t>Suministro, transporte e instalación de LUMINARIA ODIN LENS y los materiales necesarios para su correcto funcionamiento</t>
  </si>
  <si>
    <t>ESP 13.7.5</t>
  </si>
  <si>
    <t>13.7.5</t>
  </si>
  <si>
    <t>Suministro, transporte e instalación de LUMINARIA CILINDRO SOBREPONER SATURNO y los materiales necesarios para su correcto funcionamiento</t>
  </si>
  <si>
    <t>ESP 13.7.6</t>
  </si>
  <si>
    <t>13.7.6</t>
  </si>
  <si>
    <t>Suministro, transporte e instalación de LUMINARIA DE EMERGENCIA ELSU y los materiales necesarios para su correcto funcionamiento</t>
  </si>
  <si>
    <t>ESP 13.7.7</t>
  </si>
  <si>
    <t>13.7.7</t>
  </si>
  <si>
    <t>Suministro, transporte e instalación de LUMINARIA DE EMERGENCIA TIPO MICKEY MOUSE y los materiales necesarios para su correcto funcionamiento</t>
  </si>
  <si>
    <t>ESP 13.7.8</t>
  </si>
  <si>
    <t>13.7.8</t>
  </si>
  <si>
    <t>Suministro, transporte e instalación de LUMINARIA NOTARY ECO 25CM LARGO y los materiales necesarios para su correcto funcionamiento</t>
  </si>
  <si>
    <t>ESP 13.7.9</t>
  </si>
  <si>
    <t>13.7.9</t>
  </si>
  <si>
    <r>
      <rPr>
        <sz val="11"/>
        <color rgb="FF000000"/>
        <rFont val="Arial"/>
        <family val="2"/>
      </rPr>
      <t>Suministro, transporte e instalación de LUMINARIA DECORATIVA</t>
    </r>
    <r>
      <rPr>
        <sz val="11"/>
        <color rgb="FFFF0000"/>
        <rFont val="Arial"/>
        <family val="2"/>
      </rPr>
      <t xml:space="preserve"> </t>
    </r>
    <r>
      <rPr>
        <sz val="11"/>
        <color rgb="FF000000"/>
        <rFont val="Arial"/>
        <family val="2"/>
      </rPr>
      <t>HEXAGONAL</t>
    </r>
    <r>
      <rPr>
        <sz val="11"/>
        <color rgb="FFFF0000"/>
        <rFont val="Arial"/>
        <family val="2"/>
      </rPr>
      <t xml:space="preserve"> </t>
    </r>
    <r>
      <rPr>
        <sz val="11"/>
        <color rgb="FF000000"/>
        <rFont val="Arial"/>
        <family val="2"/>
      </rPr>
      <t>y los materiales necesarios para su correcto funcionamiento</t>
    </r>
  </si>
  <si>
    <t>ESP 13.7.10</t>
  </si>
  <si>
    <t>13.7.10</t>
  </si>
  <si>
    <t>Suministro, transporte e instalación de LUMINARIA DECORATIVA HEXAGONAL SIN FUENTE LUMINOSA y los materiales necesarios para su correcto funcionamiento</t>
  </si>
  <si>
    <t>ESP 13.7.11</t>
  </si>
  <si>
    <t>13.7.11</t>
  </si>
  <si>
    <t>Suministro, transporte e instalación de RIEL MAGNÉTICO X METRO LINEAL DE 48V (NO INCLUYE ACCESORIOS) y los materiales necesarios para su correcto funcionamiento</t>
  </si>
  <si>
    <t>ESP 13.7.12</t>
  </si>
  <si>
    <t>13.7.12</t>
  </si>
  <si>
    <t>Suministro, transporte e instalación de LUMINARIA SPOT PARA RIEL MAGNÉTICO DE 48V y los materiales necesarios para su correcto funcionamiento</t>
  </si>
  <si>
    <t>ESP 13.7.13</t>
  </si>
  <si>
    <t>13.7.13</t>
  </si>
  <si>
    <t>Suministro, transporte e instalación de LUMINARIA LINEAL DECORATIVA (SEGÚN DISEÑO X METRO) y los materiales necesarios para su correcto funcionamiento</t>
  </si>
  <si>
    <t>ESP 13.7.14</t>
  </si>
  <si>
    <t>13.7.14</t>
  </si>
  <si>
    <t>Suministro, transporte e instalación de LUMINARIA PANEL LED 120X30 incluye accesorios de sujeción y los materiales necesarios para su correcto funcionamiento</t>
  </si>
  <si>
    <t>ESP 13.7.15</t>
  </si>
  <si>
    <t>13.7.15</t>
  </si>
  <si>
    <t>Suministro, transporte e instalación de LUMINARIA PANEL LED 60X60 incluye accesorios de sujeción y los materiales necesarios para su correcto funcionamiento</t>
  </si>
  <si>
    <t>ESP 13.7.16</t>
  </si>
  <si>
    <t>13.7.16</t>
  </si>
  <si>
    <t>Suministro, transporte e instalación de PROYECTOR DE 50W USO EXTERIOR</t>
  </si>
  <si>
    <t>ESP 13.7.17</t>
  </si>
  <si>
    <t>13.7.17</t>
  </si>
  <si>
    <t>Suministro, transporte e instalación de LUMINARIA TIPO WALLPACK USO EXTERIOR y los materiales necesarios para su correcto funcionamiento</t>
  </si>
  <si>
    <t>ESP 13.7.18</t>
  </si>
  <si>
    <t>13.7.18</t>
  </si>
  <si>
    <t>Suministro, transporte e instalación de LUMINARIA HERMETICA LONGITUD 1200 mm y los materiales necesarios para su correcto funcionamiento</t>
  </si>
  <si>
    <t>ESP 13.7.19</t>
  </si>
  <si>
    <t>13.7.19</t>
  </si>
  <si>
    <t>Suministro, transporte e instalación de LUMINARIA DOWNLIGHT INCRUSTAR 20W y los materiales necesarios para su correcto funcionamiento</t>
  </si>
  <si>
    <t>ESP 13.7.20</t>
  </si>
  <si>
    <t>13.7.20</t>
  </si>
  <si>
    <t>Suministro, transporte e instalación de LUMINARIA LINEAL 1130 mm DE LONGITUD y los materiales necesarios para su correcto funcionamiento</t>
  </si>
  <si>
    <t>ESP 13.7.21</t>
  </si>
  <si>
    <t>13.7.21</t>
  </si>
  <si>
    <t>Suministro, transporte e instalación de LUMINARIA MODY G2 REDONDA BLANCA y los materiales necesarios para su correcto funcionamiento</t>
  </si>
  <si>
    <t>ESP 13.7.22</t>
  </si>
  <si>
    <t>13.7.22</t>
  </si>
  <si>
    <t>Suministro, transporte e instalación de LUMINARIA MODY G2  14W REDONDA BLANCA y los materiales necesarios para su correcto funcionamiento</t>
  </si>
  <si>
    <t>ESP 13.7.23</t>
  </si>
  <si>
    <t>13.7.23</t>
  </si>
  <si>
    <t>Suministro, transporte e instalación de DOWNLIGHT KOMBI 100 14W DESCOLGADO O SOBREPUESTO y los materiales necesarios para su correcto funcionamiento</t>
  </si>
  <si>
    <t>ESP 13.7.24</t>
  </si>
  <si>
    <t>13.7.24</t>
  </si>
  <si>
    <t>Suministro, transporte e instalación de DOWNLIGHT KOMBI 150 14W DESCOLGADO O SOBREPUESTO y los materiales necesarios para su correcto funcionamiento</t>
  </si>
  <si>
    <t>ESP 13.7.25</t>
  </si>
  <si>
    <t>13.7.25</t>
  </si>
  <si>
    <t>Suministro, transporte e instalación de RIEL ELECTRIFICADO DALI 2000mm LONGITUD ACABADO NEGRO y los materiales necesarios para su correcto funcionamiento</t>
  </si>
  <si>
    <t>ESP 13.7.26</t>
  </si>
  <si>
    <t>13.7.26</t>
  </si>
  <si>
    <t>Suministro, transporte e instalación de "LUMIANRIA SPOT HANCE PARA RIEL ELECTRIFICADO DALI 36° ACABADO EN NEGRO" y los materiales necesarios para su correcto funcionamiento</t>
  </si>
  <si>
    <t>ESP 13.7.27</t>
  </si>
  <si>
    <t>13.7.27</t>
  </si>
  <si>
    <t>Suministro, transporte e instalación de LUMINARIA BALA DE EMPOTRAR EN PISO y los materiales necesarios para su correcto funcionamiento</t>
  </si>
  <si>
    <t>ESP 13.7.28</t>
  </si>
  <si>
    <t>13.7.28</t>
  </si>
  <si>
    <t>Suministro, transporte e instalación de CINTA LED IP65 de 14 × 14 × 4 cm (NO INCLUYE DRIVERS NI ACCESORIOS) y los materiales necesarios para su correcto funcionamiento</t>
  </si>
  <si>
    <t>ESP 13.7.29</t>
  </si>
  <si>
    <t>13.7.29</t>
  </si>
  <si>
    <t>Suministro, transporte e instalación de LUMINARIA DE USO EXTERIOR IP65 IK06 CON APERTURA DE 20° (FACHADA). Incluye salida eléctrica en fachada y conexión luminaria y los materiales necesarios para su correcto funcionamiento</t>
  </si>
  <si>
    <t>ESP 13.7.30</t>
  </si>
  <si>
    <t>13.7.30</t>
  </si>
  <si>
    <t xml:space="preserve">Suministro e instalación de AUTOMATIZACIÓN ILUMINACIÓN CONTROL DALI Y AUTOMATIZACIÓN ILUMINACIÓN y los materiales necesarios para su correcto funcionamiento                        </t>
  </si>
  <si>
    <t xml:space="preserve">TOTAL DE SISTEMA CONTROL DE ILUMINACIÓN	
</t>
  </si>
  <si>
    <t>13.8.0</t>
  </si>
  <si>
    <t xml:space="preserve">TABLEROS ELÉCTRICOS
</t>
  </si>
  <si>
    <t>ESP 13.8.1</t>
  </si>
  <si>
    <t>13.8.1</t>
  </si>
  <si>
    <t>Suministro, transporte e instalación de TABLERO DE BREAKER DE 12 CTOS 3Ø 208/120 V CON PUERTA Y CHAPA. Incluye protecciones enchufables según cuadro de cargas y los materiales necesarios para su correcto funcionamiento</t>
  </si>
  <si>
    <t>ESP 13.8.2</t>
  </si>
  <si>
    <t>13.8.2</t>
  </si>
  <si>
    <t>Suministro, transporte e instalación de  TABLERO DE BREAKER DE 24 CTOS 3Ø 208/120 V CON PUERTA Y CHAPA. Incluye protecciones enchufables según cuadro de cargas y los materiales necesarios para su correcto funcionamiento</t>
  </si>
  <si>
    <t>ESP 13.8.3</t>
  </si>
  <si>
    <t>13.8.3</t>
  </si>
  <si>
    <t xml:space="preserve">Suministro, transporte e instalación de TABLERO DE BREAKER DE 36 CTOS 3Ø 208/120 V CON PUERTA Y CHAPA. Incluye protecciones enchufables según cuadro de cargas y los materiales necesarios para su correcto funcionamiento </t>
  </si>
  <si>
    <t>ESP 13.8.4</t>
  </si>
  <si>
    <t>13.8.4</t>
  </si>
  <si>
    <t>Suministro, transporte e instalación de TABLERO DE BREAKER DE 42 CTOS 3Ø 208/120 V CON PUERTA Y CHAPA. Incluye protecciones enchufables según cuadro de cargas y los materiales necesarios para su correcto funcionamiento</t>
  </si>
  <si>
    <t>ESP 13.8.5</t>
  </si>
  <si>
    <t>13.8.5</t>
  </si>
  <si>
    <t xml:space="preserve">Suministro, transporte e instalación de TABLERO DE BREAKER DE 36 CTOS 3Ø 208/120 V CON ESPACIO PARA TOTALIZADOR DE 3x125 A. Incluye protecciones enchufables según cuadro de cargas y los materiales necesarios para su correcto funcionamiento </t>
  </si>
  <si>
    <t xml:space="preserve">TOTAL DE TABLEROS ELÉCTRICOS
</t>
  </si>
  <si>
    <t>13.9.0</t>
  </si>
  <si>
    <t xml:space="preserve">SISTEMAS DE TOMACORRIENTES Y SALIDAS </t>
  </si>
  <si>
    <t>ESP 13.9.1</t>
  </si>
  <si>
    <t>13.9.1</t>
  </si>
  <si>
    <t>Suministro, transporte e instalación de SALIDA DE TOMACORRIENTE NORMAL PT 120 V- 15 A CABLE 3 No 12 LSHZ tubería EMT 3/4" y los materiales necesarios para su correcto funcionamiento</t>
  </si>
  <si>
    <t>ESP 13.9.2</t>
  </si>
  <si>
    <t>13.9.2</t>
  </si>
  <si>
    <t>Suministro, transporte e instalación de SALIDAS DE TOMACORRIENTES NORMALES PT y los materiales necesarios para su correcto funcionamiento</t>
  </si>
  <si>
    <t>ESP 13.9.3</t>
  </si>
  <si>
    <t>13.9.3</t>
  </si>
  <si>
    <t>Suministro, transporte e instalación de SALIDAS DE TOMACORRIENTES REGULADO PT y los materiales necesarios para su correcto funcionamiento</t>
  </si>
  <si>
    <t>ESP 13.9.4</t>
  </si>
  <si>
    <t>13.9.4</t>
  </si>
  <si>
    <t>Suministro, transporte e instalación de CANALETA METÁLICA 12x5 cm CON DIVISIÓN. INCLUYE TROQUELES, ACCESORIOS, FIJACIÓN, ENTRE OTROS y los materiales necesarios para su correcto funcionamiento</t>
  </si>
  <si>
    <t>ESP 13.9.5</t>
  </si>
  <si>
    <t>13.9.5</t>
  </si>
  <si>
    <t>Suministro, transporte e instalación de SALIDA TOMACORRIENTE TRIFÁSICAS 208 V, BOMBA AGUA CALIENTE tubería EMT 3/4" EN CABLE 4#10 LSZH  y los materiales necesarios para su correcto funcionamiento</t>
  </si>
  <si>
    <t>ESP 13.9.6</t>
  </si>
  <si>
    <t>13.9.6</t>
  </si>
  <si>
    <t>Suministro, transporte e instalación de SALIDA TOMACORRIENTE Aires Acondicionados FANCOIL 2F-3H CABLE 3 No.12 LSHZ POR tubería EMT 3/4"  y los materiales necesarios para su correcto funcionamiento</t>
  </si>
  <si>
    <t>ESP 13.9.7</t>
  </si>
  <si>
    <t>13.9.7</t>
  </si>
  <si>
    <t>Suministro transporte E instalación DE SALIDA 3Ø 208V ANTENA DE COMUNICACIONES PISO 8 tubería IMC 1" EN CABLE 3#4+1#10 LSZH y los materiales necesarios para su correcto funcionamiento</t>
  </si>
  <si>
    <t>ESP 13.9.8</t>
  </si>
  <si>
    <t>13.9.8</t>
  </si>
  <si>
    <t>Suministro, transporte e instalación de SALIDA 120 V PARA CARGADOR DE DRONES EN tubería IMC 3/4" EN CABLE 3#10 LSZH  y los materiales necesarios para su correcto funcionamiento</t>
  </si>
  <si>
    <t>ESP 13.9.9</t>
  </si>
  <si>
    <t>13.9.9</t>
  </si>
  <si>
    <t>Suministro, transporte e instalación de SALIDAS 2Ø 208 V 7.4 kW PARA CARGADOR DE VEHÍCULO ELÉCTRICO EN tubería EMT 1" EN CABLE 4#6 LSZH  y los materiales necesarios para su correcto funcionamiento</t>
  </si>
  <si>
    <t xml:space="preserve">TOTAL DE SISTEMAS DE TOMACORRIENTES Y SALIDAS </t>
  </si>
  <si>
    <t>13.10.0</t>
  </si>
  <si>
    <t>SISTEMA DE DUCTOS METÁLICOS</t>
  </si>
  <si>
    <t>ESP 13.10.1</t>
  </si>
  <si>
    <t>13.10.1</t>
  </si>
  <si>
    <t>Suministro, transporte e instalación de DUCTO 60 cm x 8 cm x 2,40 m CON DIVISIÓN. Incluye fijación y accesorios y los materiales necesarios para su correcto funcionamiento</t>
  </si>
  <si>
    <t>ESP 13.10.2</t>
  </si>
  <si>
    <t>13.10.2</t>
  </si>
  <si>
    <t>Suministro, transporte e instalación de DUCTO 20 cm x 8 cm x 2,40 m CON DIVISIÓN. Incluye fijación y accesorios y los materiales necesarios para su correcto funcionamiento</t>
  </si>
  <si>
    <t>ESP 13.10.3</t>
  </si>
  <si>
    <t>13.10.3</t>
  </si>
  <si>
    <t>Suministro, transporte e instalación de DUCTO 30 cm x 8 cm. x 2,40 m Incluye fijación y accesorios  y los materiales necesarios para su correcto funcionamiento</t>
  </si>
  <si>
    <t>TOTAL DE SISTEMA DE DUCTOS METÁLICOS</t>
  </si>
  <si>
    <t>13.11.0</t>
  </si>
  <si>
    <t>ACOMETIDAS ELÉCTRICAS</t>
  </si>
  <si>
    <t>ESP 13.11.1</t>
  </si>
  <si>
    <t>13.11.1</t>
  </si>
  <si>
    <t>Suministro, transporte e instalación de ACOMETIDA 3Ø EN (3No.2+1No.6+1No.8) Cu-LSZH. Incluye tubería EMT Ø=2" CON ACCESORIOS y los materiales necesarios para su correcta instalación</t>
  </si>
  <si>
    <t>ESP 13.11.2</t>
  </si>
  <si>
    <t>13.11.2</t>
  </si>
  <si>
    <t>Suministro, transporte e instalación de ACOMETIDA 3Ø EN CABLE 6 No.1/0(F)+2 No.1/0(N)+1/0(T) Cu LSZH AWG. Incluye tubería EMT Ø=3" CON ACCESORIOS y los materiales necesarios para su correcta instalación</t>
  </si>
  <si>
    <t>ESP 13.11.3</t>
  </si>
  <si>
    <t>13.11.3</t>
  </si>
  <si>
    <t>Suministro, transporte e instalación de TUBO IMC 2" MÁS ACCESORIO DE INSTALACIÓN y los materiales necesarios para su correcta instalación</t>
  </si>
  <si>
    <t>ESP 13.11.4</t>
  </si>
  <si>
    <t>13.11.4</t>
  </si>
  <si>
    <t>Suministro, transporte e instalación de ACOMETIDA 3Ø EN (3No.2+1No.2+1No.6) Cu-LSZH. Incluye tubería EMT Ø=2" CON ACCESORIOS y los materiales necesarios para su correcta instalación</t>
  </si>
  <si>
    <t>ESP 13.11.5</t>
  </si>
  <si>
    <t>13.11.5</t>
  </si>
  <si>
    <t>Suministro, transporte e instalación de TUBO IMC 3" MÁS ACCESORIO DE INSTALACIÓN</t>
  </si>
  <si>
    <t>ESP 13.11.6</t>
  </si>
  <si>
    <t>13.11.6</t>
  </si>
  <si>
    <t>Suministro, transporte e instalación de ACOMETIDA 3Ø EN CABLE 3 No.4(F)+1 No.4(N)+8(T) Cu LSZH AWG + TUBO EMT Ø=2" CON ACCESORIOS y los materiales necesarios para su correcta instalación</t>
  </si>
  <si>
    <t>ESP 13.11.7</t>
  </si>
  <si>
    <t>13.11.7</t>
  </si>
  <si>
    <t>Suministro, transporte e instalación de ACOMETIDA 3Ø 208 V EN CABLE 3 No.8(F)+1 No.8(N)+1 No.10(T) Cu LSZH AWG. Incluye tubería EMT Ø=1" CON ACCESORIOS y los materiales necesarios para su correcta instalación</t>
  </si>
  <si>
    <t>ESP 13.11.8</t>
  </si>
  <si>
    <t>13.11.8</t>
  </si>
  <si>
    <t>Suministro, transporte e instalación de TUBO IMC 4" más ACCESORIOS DE INSTALACIÓN y los materiales necesarios para su correcta instalación</t>
  </si>
  <si>
    <t>ESP 13.11.9</t>
  </si>
  <si>
    <t>13.11.9</t>
  </si>
  <si>
    <t>Suministro, transporte e instalación de CABLE No.12 Cu LSZH AWG (ramales circuitos) y los materiales necesarios para su correcta instalación</t>
  </si>
  <si>
    <t>ESP 13.11.10</t>
  </si>
  <si>
    <t>13.11.10</t>
  </si>
  <si>
    <t>Suministro, transporte e instalación de ACOMETIDA 3Ø 440 V EN CABLE 3 No.6(F)+1 No.10(T) Cu LSZH AWG y los materiales necesarios para su correcta instalación</t>
  </si>
  <si>
    <t>ESP 13.11.11</t>
  </si>
  <si>
    <t>13.11.11</t>
  </si>
  <si>
    <t>Suministro, transporte e instalación de ACOMETIDA 3Ø (3No.1/0+1No.1/0+1No.4) Cu LSZH AWG  + TUBO EMT Ø=2" CON ACCESORIOS y los materiales necesarios para su correcta instalación</t>
  </si>
  <si>
    <t>ESP 13.11.12</t>
  </si>
  <si>
    <t>13.11.12</t>
  </si>
  <si>
    <t>Suministro, transporte e instalación de ACOMETIDA 3Ø (3 No.4/0+1 No.4/0+1 No.1/0) Cu LSZH AWG  + TUBO EMT Ø=3" CON ACCESORIOS y los materiales necesarios para su correcta instalación</t>
  </si>
  <si>
    <t>ESP 13.11.13</t>
  </si>
  <si>
    <t>13.11.13</t>
  </si>
  <si>
    <t>Suministro, transporte e instalación de ACOMETIDA 3Ø (3No.1/0+1No.4) Cu LSZH AWG  + TUBO EMT Ø=2" CON ACCESORIOS y los materiales necesarios para su correcta instalación</t>
  </si>
  <si>
    <t>ESP 13.11.14</t>
  </si>
  <si>
    <t>13.11.14</t>
  </si>
  <si>
    <t>Suministro, transporte e instalación de ACOMETIDA 3Ø EN CABLE 6 No.4/0(F)+2 No.4/0(N)+1 No.4/0(T) Cu LSZH AWG EN tubería EMT Ø=4" CON ACCESORIOS y los materiales necesarios para su correcta instalación</t>
  </si>
  <si>
    <t>ESP 13.11.15</t>
  </si>
  <si>
    <t>13.11.15</t>
  </si>
  <si>
    <t>Suministro, transporte e instalación de ACOMETIDA 3Ø EN CABLE 6 No.350(F)+2No.350(N)+1No.4/0(T) Cu LSZH AWG + TUBO EMT 2XØ=3" CON ACCESORIOS  y los materiales necesarios para su correcta instalación</t>
  </si>
  <si>
    <t>ESP 13.11.16</t>
  </si>
  <si>
    <t>13.11.16</t>
  </si>
  <si>
    <t>Suministro, transporte e instalación de ACOMETIDA 3Ø EN CABLE 3No.250(F)+1 No.250(N)+1No.2/0(T) Cu LSZH AWG + TUBO EMT 1XØ=3" CON ACCESORIOS y los materiales necesarios para su correcta instalación</t>
  </si>
  <si>
    <t>ESP 13.11.17</t>
  </si>
  <si>
    <t>13.11.17</t>
  </si>
  <si>
    <t>Suministro, transporte e instalación de ACOMETIDA 3Ø EN CABLE 9 No.4(F)+3 No.4(N)+3 No.8(T) Cu LSZH AWG + TUBO EMT Ø=3" CON ACCESORIOS y los materiales necesarios para su correcta instalación</t>
  </si>
  <si>
    <t>ESP 13.11.18</t>
  </si>
  <si>
    <t>13.11.18</t>
  </si>
  <si>
    <t>Suministro, transporte e instalación de ACOMETIDA 3Ø ENEN CABLE DE Cu 6 No.6(F)+3 No.10(T) LSZH AWG y los materiales necesarios para su correcta instalación</t>
  </si>
  <si>
    <t>ESP 13.11.19</t>
  </si>
  <si>
    <t>13.11.19</t>
  </si>
  <si>
    <t>Suministro, transporte e instalación de ACOMETIDA 3Ø EN CABLE 6 No.2/0+3 No.1/0 Cu LSZH AWG y los materiales necesarios para su correcta instalación</t>
  </si>
  <si>
    <t>ESP 13.11.20</t>
  </si>
  <si>
    <t>13.11.20</t>
  </si>
  <si>
    <t>Suministro, transporte e instalación de ACOMETIDA EN CABLE 3No.10 Cu LSZH AWG POR DUCTO EXISTENTE y los materiales necesarios para su correcta instalación</t>
  </si>
  <si>
    <t>ESP 13.11.21</t>
  </si>
  <si>
    <t>13.11.21</t>
  </si>
  <si>
    <t>Suministro, transporte e instalación de ACOMETIDA EN CABLE 4 No.10 Cu LSZH AWG POR DUCTO EXISTENTE y los materiales necesarios para su correcta instalación</t>
  </si>
  <si>
    <t>ESP 13.11.22</t>
  </si>
  <si>
    <t>13.11.22</t>
  </si>
  <si>
    <t>Suministro, transporte e instalación de ACOMETIDA EN CABLE 2No.8+1No.10 Cu LSZH AWG POR DUCTO EXISTENTE y los materiales necesarios para su correcta instalación</t>
  </si>
  <si>
    <t>ESP 13.11.23</t>
  </si>
  <si>
    <t>13.11.23</t>
  </si>
  <si>
    <t>Suministro, transporte e instalación de ACOMETIDA EN CABLE 2No.8(F)+1 No.10(T) Cu LSZH AWG. Incluye tubería EMT Ø=1" CON ACCESORIOS y los materiales necesarios para su correcta instalación</t>
  </si>
  <si>
    <t>ESP 13.11.24</t>
  </si>
  <si>
    <t>13.11.24</t>
  </si>
  <si>
    <t>Suministro, transporte e instalación de ACOMETIDA EN CABLE 2No.4(F)+1No.8(T) Cu LSZH AWG. Incluye tubería EMT Ø=1" CON ACCESORIOS y los materiales necesarios para su correcta instalación</t>
  </si>
  <si>
    <t>ESP 13.11.25</t>
  </si>
  <si>
    <t>13.11.25</t>
  </si>
  <si>
    <t>Suministro, transporte e instalación de ACOMETIDA EN (2No.2+1No.6) Cu-LSZH. Incluye tubería EMT Ø=2" CON ACCESORIOS y los materiales necesarios para su correcta instalación</t>
  </si>
  <si>
    <t>ESP 13.11.26</t>
  </si>
  <si>
    <t>13.11.26</t>
  </si>
  <si>
    <t>Suministro, transporte e instalación de ACOMETIDA EN CABLE 2No.6(F)+1No.10(T) Cu LSZH AWG. Incluye tubería EMT Ø=1" CON ACCESORIOS y los materiales necesarios para su correcta instalación</t>
  </si>
  <si>
    <t>ESP 13.11.27</t>
  </si>
  <si>
    <t>13.11.27</t>
  </si>
  <si>
    <t>Suministro, transporte e instalación de ACOMETIDA (2No.4/0+1No.1/0) Cu LSZH AWG  + TUBO EMT Ø=2" CON ACCESORIOS y los materiales necesarios para su correcta instalación</t>
  </si>
  <si>
    <t>TOTAL DE ACOMETIDAS ELÉCTRICAS</t>
  </si>
  <si>
    <t>13.12.0</t>
  </si>
  <si>
    <t>TABLEROS ESPECIALES</t>
  </si>
  <si>
    <t>ESP 13.12.1</t>
  </si>
  <si>
    <t>13.12.1</t>
  </si>
  <si>
    <t>Suministro, transporte e instalación de Tablero eléctrico en baja tensión; tipo transferencia Automática 3x200A, 208VAC, 50KA; fabricado en lamina galvanizada C14 / C16; frente muertos del tipo abisagrados; Pintura electrostática del tipo epoxico RAL 7035; barrajes de cobre electroplateados con capacidad no inferior a 200A, construido y certificado para la capacidad de cortocircuito especificada en planos unifilares; Certificado RETIE a la última actualización y los materiales necesarios para su correcto funcionamiento.</t>
  </si>
  <si>
    <t>ESP 13.12.2</t>
  </si>
  <si>
    <t>13.12.2</t>
  </si>
  <si>
    <t>Suministro, transporte e instalación de Tablero m RCI  con protección principal trifásica de
40 A - 208 V y los materiales necesarios para su correcto funcionamiento</t>
  </si>
  <si>
    <t>ESP 13.12.3</t>
  </si>
  <si>
    <t>13.12.3</t>
  </si>
  <si>
    <t>Suministro, transporte e instalación de Tablero de Distribución AA CONFORT EDIFICIO C5 / 460 V - PISO 8 y los materiales necesarios para su correcto funcionamiento</t>
  </si>
  <si>
    <t>ESP 13.12.4</t>
  </si>
  <si>
    <t>13.12.4</t>
  </si>
  <si>
    <t>Suministro, transporte e instalación de Tablero de Distribución AA DATA CENTER 208 V
PISO 8 y los materiales necesarios para su correcto funcionamiento</t>
  </si>
  <si>
    <t>ESP 13.12.5</t>
  </si>
  <si>
    <t>13.12.5</t>
  </si>
  <si>
    <t>Suministro, transporte e instalación de Tablero BYPASS 3Ø 60-80 kVA. Incluye protecciones y los materiales necesarios para su correcto funcionamiento</t>
  </si>
  <si>
    <t>ESP 13.12.6</t>
  </si>
  <si>
    <t>13.12.6</t>
  </si>
  <si>
    <t>Suministro, transporte e instalación de Tablero BYPASS 3Ø 20 kVA. Incluye protecciones y los materiales necesarios para su correcto funcionamiento</t>
  </si>
  <si>
    <t>ESP 13.12.7</t>
  </si>
  <si>
    <t>13.12.7</t>
  </si>
  <si>
    <t>Suministro, transporte e instalación de Tablero BYPASS 3Ø 30 kVA. Incluye protecciones y los materiales necesarios para su correcto funcionamiento</t>
  </si>
  <si>
    <t>ESP 13.12.8</t>
  </si>
  <si>
    <t>13.12.8</t>
  </si>
  <si>
    <t>Suministro, transporte e instalación de Tablero BYPASS 3Ø 40 kVA. Incluye protecciones</t>
  </si>
  <si>
    <t>ESP 13.12.9</t>
  </si>
  <si>
    <t>13.12.9</t>
  </si>
  <si>
    <t>Suministro, transporte e instalación de Tablero BYPASS 2Ø 3 kVA. Incluye protecciones y los materiales necesarios para su correcto funcionamiento</t>
  </si>
  <si>
    <t>ESP 13.12.10</t>
  </si>
  <si>
    <t>13.12.10</t>
  </si>
  <si>
    <t>Suministro, transporte e instalación de Tablero de distribucion piso 1-2.  Incluye protecciones y equipos internos según diseño y los materiales necesarios para su correcto funcionamiento</t>
  </si>
  <si>
    <t>ESP 13.12.11</t>
  </si>
  <si>
    <t>13.12.11</t>
  </si>
  <si>
    <t>Suministro, transporte e instalación de Tablero de distribución para piso 3. Incluye protecciones y equipos internos según diseño y los materiales necesarios para su correcto funcionamiento</t>
  </si>
  <si>
    <t>ESP 13.12.12</t>
  </si>
  <si>
    <t>13.12.12</t>
  </si>
  <si>
    <t>Suministro, transporte e instalación de Tablero de distribución para piso 4. Incluye protecciones y equipos internos según diseño y los materiales necesarios para su correcto funcionamiento</t>
  </si>
  <si>
    <t>ESP 13.12.13</t>
  </si>
  <si>
    <t>13.12.13</t>
  </si>
  <si>
    <t>Suministro, transporte e instalación de Tablero de distribución para piso 5. Incluye protecciones y equipos internos según diseño y los materiales necesarios para su correcto funcionamiento</t>
  </si>
  <si>
    <t>ESP 13.12.14</t>
  </si>
  <si>
    <t>13.12.14</t>
  </si>
  <si>
    <t>Suministro, transporte e instalación de Tablero de distribución para piso 6. Incluye protecciones y equipos internos según diseño y los materiales necesarios para su correcto funcionamiento</t>
  </si>
  <si>
    <t>ESP 13.12.15</t>
  </si>
  <si>
    <t>13.12.15</t>
  </si>
  <si>
    <t>Suministro, transporte e instalación de Tablero de distribución para piso 7. Incluye protecciones y equipos internos según diseño y los materiales necesarios para su correcto funcionamiento</t>
  </si>
  <si>
    <t>ESP 13.12.16</t>
  </si>
  <si>
    <t>13.12.16</t>
  </si>
  <si>
    <t>Suministro, transporte e instalación de TABLERO 3Ø - 208 V ESPECIAL 100 CTOS. Incluye protecciones y equipos internos según diseño y los materiales necesarios para su correcto funcionamiento</t>
  </si>
  <si>
    <t>ESP 13.12.17</t>
  </si>
  <si>
    <t>13.12.17</t>
  </si>
  <si>
    <t>Suministro, transporte e instalación de TABLERO 3Ø - 208 V ESPECIAL 150 CTOS. Incluye protecciones y equipos internos según diseño y los materiales necesarios para su correcto funcionamiento</t>
  </si>
  <si>
    <t>ESP 13.12.18</t>
  </si>
  <si>
    <t>13.12.18</t>
  </si>
  <si>
    <t>Suministro, transporte e instalación de TABLERO de transferencia en subestación para
630 kVA-208 V-2500 A según diseño y diagrama unifilar y los materiales necesarios para su correcto funcionamiento</t>
  </si>
  <si>
    <t>ESP 13.12.19</t>
  </si>
  <si>
    <t>13.12.19</t>
  </si>
  <si>
    <t>Suministro, transporte e instalación de TABLERO de transferencia en subestación para
630 kVA-440 V-1250 A según diseño y diagrama unifilar y los materiales necesarios para su correcto funcionamiento</t>
  </si>
  <si>
    <t>ESP 13.12.20</t>
  </si>
  <si>
    <t>13.12.20</t>
  </si>
  <si>
    <t>Suministro, transporte e instalación de TABLERO de transferencia en subestación para
400 kVA-208 V-1600 A según diseño y diagrama unifilar y los materiales necesarios para su correcto funcionamiento</t>
  </si>
  <si>
    <t>ESP 13.12.21</t>
  </si>
  <si>
    <t>13.12.21</t>
  </si>
  <si>
    <t>Suministro, transporte e instalación de TABLERO Distribución 2500 A - 208 VAC para 630 kVA en subestación según diseño y diagrama unifilar y los materiales necesarios para su correcto funcionamiento</t>
  </si>
  <si>
    <t>ESP 13.12.22</t>
  </si>
  <si>
    <t>13.12.22</t>
  </si>
  <si>
    <t>Suministro, transporte e instalación de TABLEROS distribución para 630 kVA-440 V en subestación según diseño y diagrama unifilar y los materiales necesarios para su correcto funcionamiento</t>
  </si>
  <si>
    <t>ESP 13.12.23</t>
  </si>
  <si>
    <t>13.12.23</t>
  </si>
  <si>
    <t>Suministro, transporte e instalación de TABLERO protección 208 V-400 kVA-1600 A en subestación para Data Center según diseño y diagrama unifilar y los materiales necesarios para su correcto funcionamiento</t>
  </si>
  <si>
    <t>ESP 13.12.24</t>
  </si>
  <si>
    <t>13.12.24</t>
  </si>
  <si>
    <t>Suministro, transporte e instalación de TABLERO Banco de condensadores trifásico de 160 kVA - 208 V según diseño y diagrama unifilar y los materiales necesarios para su correcto funcionamiento</t>
  </si>
  <si>
    <t>ESP 13.12.25</t>
  </si>
  <si>
    <t>13.12.25</t>
  </si>
  <si>
    <t>Suministro, transporte e instalación de TABLERO Banco de condensadores trifásico de 100 kVA - 208 V  según diseño y diagrama unifilar y los materiales necesarios para su correcto funcionamiento</t>
  </si>
  <si>
    <t>ESP 13.12.26</t>
  </si>
  <si>
    <t>13.12.26</t>
  </si>
  <si>
    <t>Suministro, transporte e instalación de TABLERO BAJA-BAJA CON TRANSFORMADOR SECO DE 150 kVA - 440/220 V y los materiales necesarios para su correcto funcionamiento</t>
  </si>
  <si>
    <t>ESP 13.12.27</t>
  </si>
  <si>
    <t>13.12.27</t>
  </si>
  <si>
    <t>Suministro, transporte e instalación de TABLERO protección de 2500 A - 208 V en subestación  según diseño y diagrama unifilar y los materiales necesarios para su correcto funcionamiento</t>
  </si>
  <si>
    <t>ESP 13.12.28</t>
  </si>
  <si>
    <t>13.12.28</t>
  </si>
  <si>
    <t>Suministro, transporte e instalación de TABLERO Banco de condensadores trifásico de 160 kVA - 440 V según diseño y diagrama unifilar y los materiales necesarios para su correcto funcionamiento</t>
  </si>
  <si>
    <t>ESP 13.12.29</t>
  </si>
  <si>
    <t>13.12.29</t>
  </si>
  <si>
    <t>Suministro, transporte e instalación de TABLERO protección de 1250 A - 440 V en subestación  según diseño y diagrama unifilar y los materiales necesarios para su correcto funcionamiento</t>
  </si>
  <si>
    <t>TOTAL DE TABLEROS ESPECIALES</t>
  </si>
  <si>
    <t>13.13.0</t>
  </si>
  <si>
    <t xml:space="preserve">ELECTROBARRAS
</t>
  </si>
  <si>
    <t>ESP 13.13.1</t>
  </si>
  <si>
    <t>13.13.1</t>
  </si>
  <si>
    <t>Suministro, transporte e instalación de ELECTROBARRA DE 2.500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</si>
  <si>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13.13.2</t>
  </si>
  <si>
    <t>13.13.2</t>
  </si>
  <si>
    <t xml:space="preserve">Suministro e instalación de ELECTROBARRA DE 1.250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                </t>
  </si>
  <si>
    <t>ESP 13.13.3</t>
  </si>
  <si>
    <t>13.13.3</t>
  </si>
  <si>
    <t>Suministro e instalación de ELECTROBARRA DE 1.600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</si>
  <si>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13.13.4</t>
  </si>
  <si>
    <t>13.13.4</t>
  </si>
  <si>
    <t>Suministro e instalación de ELECTROBARRA DE 630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</si>
  <si>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13.13.5</t>
  </si>
  <si>
    <t>13.13.5</t>
  </si>
  <si>
    <t>Suministro e instalación de ELECTROBARRA DE 250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</si>
  <si>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13.13.6</t>
  </si>
  <si>
    <t>13.13.6</t>
  </si>
  <si>
    <t>Suministro, transporte e instalación de CAJA DE DERIVACIÓN ELECTROBARRA DE 250 A PARA ILUMINACIÓN HASTA 150 A y los materiales necesarios para su correcta instalación</t>
  </si>
  <si>
    <t>ESP 13.13.7</t>
  </si>
  <si>
    <t>13.13.7</t>
  </si>
  <si>
    <t>Suministro, transporte e instalación de CAJA DE DERIVACIÓN ELECTROBARRA DE 1250 A HASTA 150 A y los materiales necesarios para su correcta instalación</t>
  </si>
  <si>
    <t>ESP 13.13.8</t>
  </si>
  <si>
    <t>13.13.8</t>
  </si>
  <si>
    <t>Suministro, transporte e instalación de CAJA DE DERIVACIÓN ELECTROBARRA DE 1250 A HASTA 400 A y los materiales necesarios para su correcta instalación</t>
  </si>
  <si>
    <t>ESP 13.13.9</t>
  </si>
  <si>
    <t>13.13.9</t>
  </si>
  <si>
    <t>Suministro, transporte e instalación de CAJA DE DERIVACIÓN ELECTROBARRA DE 1250 A HASTA 600 A  y los materiales necesarios para su correcta instalación</t>
  </si>
  <si>
    <t>ESP 13.13.10</t>
  </si>
  <si>
    <t>13.13.10</t>
  </si>
  <si>
    <t>Suministro, transporte e instalación de CAJA DE DERIVACIÓN ELECTROBARRA DE 630 A HASTA 150 A y los materiales necesarios para su correcta instalación</t>
  </si>
  <si>
    <t xml:space="preserve">TOTAL DE ELECTROBARRAS
</t>
  </si>
  <si>
    <t>13.14.0</t>
  </si>
  <si>
    <t xml:space="preserve">LEGALIZACIÓN Y CERTIFICACIÓN
</t>
  </si>
  <si>
    <t>ESP 13.14.1</t>
  </si>
  <si>
    <t>13.14.1</t>
  </si>
  <si>
    <t>CERTIFICACIÓN RETIE Y RETILAP</t>
  </si>
  <si>
    <t>ESP 13.14.2</t>
  </si>
  <si>
    <t>13.14.2</t>
  </si>
  <si>
    <t xml:space="preserve">Documentación y legalización proyecto
</t>
  </si>
  <si>
    <t xml:space="preserve">TOTAL DE LEGALIZACIÓN Y CERTIFICACIÓN
</t>
  </si>
  <si>
    <t>TOTAL DE INSTALACIONES ELÉCTRICAS</t>
  </si>
  <si>
    <t>15.0.0</t>
  </si>
  <si>
    <t>EQUIPOS ESPECIALES</t>
  </si>
  <si>
    <t>15.1.0</t>
  </si>
  <si>
    <t>ASCENSORES</t>
  </si>
  <si>
    <t>ESP 15.1.1</t>
  </si>
  <si>
    <t>15.1.1</t>
  </si>
  <si>
    <t>Suministro, transporte, instalación, ajuste y puesta en marcha de equipo completo de ASCENSORES NEXIEZ MRL - sin sala de máquinas marca Mitsubishi o equivalente, con capacidad para 13 personas (1000kg), con apertura central, velocidad de 1,75 m/seg - 105 m/min, para un recorrido de 35 mts.  Fabricado bajo normas JIS (japonesa) /MELCO STD. control VFgloOC, Voltaje Variable y Frecuencia Variable. Sistema de nivelación Controlado electrónicamente por microprocesador y renivelación automática con una precisión de, más o menos 5 mm. con Ancho y altura útil de entrada 900 mm X 2100 mm. Medidas interiores de cabina 1100 mm de ancho X 2100 mm de fondo X 2400 de alto. Parte importada (máquina, control, señalización, transmisión de señales, guías y seguros), de nuestras plantas de Tailandia. La cabina, puertas, bases de máquina, contrapeso, soportes de guías,etc. de nuestra planta de Bello-Antioquia. TRM  $4298.31 COP (24-04-25), fuente: https://www.dolar-colombia.com/mes/2025-04</t>
  </si>
  <si>
    <t>ESP 15.1.2</t>
  </si>
  <si>
    <t>15.1.2</t>
  </si>
  <si>
    <r>
      <rPr>
        <sz val="11"/>
        <color rgb="FF000000"/>
        <rFont val="Arial"/>
        <family val="2"/>
      </rPr>
      <t xml:space="preserve">Suministro, transporte, instalación, ajuste y puesta en marcha de equipo Malacate - Ascensor nexies GPX MRL - Sin sala de máquinas, marca Mitsubishi o similar, con capacidad de 8 personas (630 kg) con apertura central, velocidad 1.75 m/seg - 105 m/min. número de entradas y paradas 7 por el mismo lado, operación 1c-2bc colectiva selectiva automaticen ambos sentidos. recorrido de 30 metros, fabricado bajo normas JIS (Japonesa) /melco std,control VFgloOC, voltaje variable y frecuencia variable, sistema de nivelación controlado electrónicamente por microprocesador y renivelación automática con una precisión de más o menos 5mm, ancho y altura útil de 800mmx2100 mm, con medidas interiores de 1100mm de ancho x 1400 mm de fondo x 2370 de alto. procedencia importada (máquina control, señalización, transmisión de señales, guías y seguros) de la planta de MÉXICO. La cabina, puertas, base de máquinas, contrapeso, soportes de guías, etc de la planta de Bello - Antioquia. Panel frontal, puerta cabina, paneles laterales y posterior, zócalo en acero inoxidable satinado. el piso es suministrado por el cliente. incluye espejo YZ-52A medio, pasamanos tubular tipo YH-55S X 2 lados, localizado en la pared lateral y posterior de la cabina. gancho de carpa si y una lona protectora y todos los elementos necesarios para su correcto funcionamiento. TRM  $4298.31 COP (24-04-25), fuente: </t>
    </r>
    <r>
      <rPr>
        <sz val="11"/>
        <color rgb="FF1155CC"/>
        <rFont val="Arial"/>
        <family val="2"/>
      </rPr>
      <t>https://www.dolar-colombia.com/mes/2025-04</t>
    </r>
  </si>
  <si>
    <t>ESP 15.1.3</t>
  </si>
  <si>
    <t>15.1.3</t>
  </si>
  <si>
    <t>Suministro, transporte e instalación de PLATAFORMA ELECTRO HIDRÁULICA DE 1,5m X 1,6m,  altura de elevación 5,4 m,  capacidad 300 Kg. Incluye 2 barandas plegables en plataforma, Capacidad: Kgf 300 kg.área plataforma 1.5m X 1.6m. Ext., altura recogida 0.2 m, altura extendida 5.6 m., velocidad (m/s) 0.1m/s, potencia (hp) 3,0 HP, Tablero de control, estación de mando de 2 pulsadores, (sube y baja más paro de emergencia), en el nivel inferior. El control eléctrico cumple RETIE. y los elementos necesarios para su correcto funcionamiento.</t>
  </si>
  <si>
    <t>TOTAL DE ASCENSORES</t>
  </si>
  <si>
    <t>TOTAL DE EQUIPOS ESPECIALES</t>
  </si>
  <si>
    <t>16.0.0</t>
  </si>
  <si>
    <t>VARIOS GENERALES</t>
  </si>
  <si>
    <t>16.1</t>
  </si>
  <si>
    <t xml:space="preserve">ASEO DE OBRA </t>
  </si>
  <si>
    <t>ESP 16.1.1</t>
  </si>
  <si>
    <t>16.1.1</t>
  </si>
  <si>
    <t>Aseo durante la obra, incluye: recogida de escombros, aseo general, destronque de estructura.</t>
  </si>
  <si>
    <t>mes</t>
  </si>
  <si>
    <t>ESP 16.1.2</t>
  </si>
  <si>
    <t>16.1.2</t>
  </si>
  <si>
    <t>Aseo final de la obra, incluye destronque, limpieza de vidrios, limpieza general a profundidad de todos los espacios del proyecto, tanto de los espacios como el mobiliario.</t>
  </si>
  <si>
    <t>TOTAL DE VARIOS GENERALES</t>
  </si>
  <si>
    <t>22.0.0</t>
  </si>
  <si>
    <t>TORRE</t>
  </si>
  <si>
    <t>22.1.0</t>
  </si>
  <si>
    <t>Suministro, transporte e instalación de soportes anclajes pernos para torre autosoportada, sección Pernos de anclaje 1 ½” x 120 cm en acero grado 50, Bases de anclaje En concreto de 3.000 psi. , anclajes mecánicos a la torre, Incluye: Entrega de manual teórico con la siguiente información: Memorias de cálculo indicando sitio y coordenadas de instalación. Planos de montaje,</t>
  </si>
  <si>
    <t>TOTAL TORRE DE TELECOMUNICACIONES</t>
  </si>
  <si>
    <t>17.0.0</t>
  </si>
  <si>
    <t>URBANISMO</t>
  </si>
  <si>
    <t>17.1.0</t>
  </si>
  <si>
    <t>EQUIPAMIENTOS URBANOS</t>
  </si>
  <si>
    <t>ESP 17.1.1</t>
  </si>
  <si>
    <t>17.1.1</t>
  </si>
  <si>
    <t xml:space="preserve">Suministro, transporte e instalación de Ciclo Parqueadero EXTERNOS en forma de U invertida con diagonal tipo EDU. Incluye logo bicicleta, con flance y escudo (solo logo bicicleta) fabricado con lamina de acero inoxidable 304 cal 16 MEDIDAS: LARGO 0.7m x profundidad 0.05m x ALTURA 1m. BICICLETERO fabricado con tubería redonda de 2" calibre 16. CURVAS conformadas mediante codos en acero inoxidable 304 de 2” cal. 16. FLANCHE de base para anclar a piso de 1/8” de espesor, con escudo fabricado en acero inoxidable 304 calibre 20. incluye mano de obra, concreto de 21mpa para base de anclaje, platina y anclajes y los elementos necesarios para su correcto funcionamiento. </t>
  </si>
  <si>
    <t>ESP 17.1.2</t>
  </si>
  <si>
    <t>17.1.2</t>
  </si>
  <si>
    <t xml:space="preserve">Suministro, transporte e instalación de Ciclo Parqueadero INTERNOS en forma de U invertida con diagonal tipo EDU. Incluye logo bicicleta, con flance y escudo (solo logo bicicleta) fabricado con lamina de acero inoxidable 304 cal 16 MEDIDAS: LARGO 0.7m x profundidad 0.05m x ALTURA 1m. BICICLETERO fabricado con tubería redonda de 2" calibre 16. CURVAS conformadas mediante codos en acero inoxidable 304 de 2” cal. 16. FLANCHE de base para anclar a piso de 1/8” de espesor, con escudo fabricado en acero inoxidable 304 calibre 20. incluye mano de obra, concreto de 21mpa para base de anclaje, platina y anclajes y los elementos necesarios para su correcto funcionamiento. </t>
  </si>
  <si>
    <t>ESP 17.1.3</t>
  </si>
  <si>
    <t>17.1.3</t>
  </si>
  <si>
    <t xml:space="preserve">Suministro, transporte e instalación de Basurera contenedor en acero inoxidable 304, con capacidad de .43m2 sistema de rotación, sistema de seguridad, poste ancho anclado a piso en función de hierro gris nodular pintado. no incluye pedestal. incluye pernos, el largo es de  0.4m x profundidad 0.35m x altura 0.9m, base repujada fabricada con lámina de acero inoxidable 304 calibre 20. Poste fabricado con lámina de hierro conformada, cuerpo fabricado con lámina de acero inoxidable 304 calibre 18. Cilindro de 0.5m h x 0.35 de diámetro. El cilindro se entrega soldado al poste mediante cordones discontinuos para disminuir el riesgo del vandalismo y los elementos necesarios para su correcto funcionamiento. </t>
  </si>
  <si>
    <t>ESP 17.1.5</t>
  </si>
  <si>
    <t>17.1.4</t>
  </si>
  <si>
    <t>Suministro y transporte de Banca - mesa en concreto blanco fungi S de Konkretus o similar ref. 1110-k01. Dimensiones .45*.35 (diámetro x alto), peso 54kg, instalación de sobreponer, se requiere torre grúa para su instalación, ubicación según diseños.</t>
  </si>
  <si>
    <t>ESP 17.1.6</t>
  </si>
  <si>
    <t>17.1.5</t>
  </si>
  <si>
    <t>Suministro y transporte de Banca ligera Dobbelt Módulo A Konkretus o similar ref. 1254-k01/m04. Dimensiones 1.80*.45*.45 (ancho alto x p), peso 336 kg, instalación de sobreponer, se requiere torre grúa para su instalación, ubicación según diseños.</t>
  </si>
  <si>
    <t>ESP 17.1.7</t>
  </si>
  <si>
    <t>17.1.6</t>
  </si>
  <si>
    <t>Suministro y transporte de Banca Dobbelt Módulo A con espaldar Konkretus o similar ref. 417K01. Dimensiones 1.80*.79*.45 (ancho alto x p), peso 522 kg, instalación de sobreponer, se requiere torre grúa para su instalación, ubicación según diseños.</t>
  </si>
  <si>
    <t>ESP 17.1.8</t>
  </si>
  <si>
    <t>17.1.7</t>
  </si>
  <si>
    <t>Suministro y transporte de Banca - mesa en concreto blanco fungi M de Konkretus o similar ref. 1082K01. Dimensiones .90*.40 (diámetro x alto), peso 185 kg, instalación de sobreponer, se requiere torre grúa para su instalación, ubicación según diseños.</t>
  </si>
  <si>
    <t>TOTAL DE EQUIPAMIENTOS URBANOS</t>
  </si>
  <si>
    <t>17.2.0</t>
  </si>
  <si>
    <t>EXTERIORES</t>
  </si>
  <si>
    <t>ESP 17.2.1</t>
  </si>
  <si>
    <t>17.2.1</t>
  </si>
  <si>
    <t>Suministro, transporte y colocación de cordón prefabricado de 0.15 x 0.45 x 0.80 m de concreto de 21 Mpa, tres caras, juntas ranurada, referencia Bordillo Barrera Recto Tipo U10 (según M.E.P). Incluye excavación, conformación del terreno, ajustes de concreto o pavimento donde sea necesario, mortero 1:4  de asiento y pega en las longitudes más adecuadas para el desarrollo de la obra, y todo lo necesario para su correcta construcción y funcionamiento. Según diseño.</t>
  </si>
  <si>
    <t>ESP 17.2.2</t>
  </si>
  <si>
    <t>17.2.2</t>
  </si>
  <si>
    <t>Suministro, transporte y colocación de Bordillo rectangular indus. de 0.15 x 0.35 x 0.80 m U50. Incluye excavación, conformación del terreno, ajustes de concreto o pavimento donde sea necesario, mortero 1:4  de asiento y pega en las longitudes más adecuadas para el desarrollo de la obra, y todo lo necesario para su correcta construcción y funcionamiento. Según diseño.</t>
  </si>
  <si>
    <t>TOTAL DE EXTERIORES</t>
  </si>
  <si>
    <t>17.3.0</t>
  </si>
  <si>
    <t>CONCRETOS VARIOS</t>
  </si>
  <si>
    <t>ESP 17.3.1</t>
  </si>
  <si>
    <t>17.3.1</t>
  </si>
  <si>
    <t xml:space="preserve">Construcción de pedestal de .80 x.60 m para postes de luminarias, por debajo del nivel de la zona verde,  incluye mano de obra, concreto de 21mpa, lleno en base granular, excavación manual, acero, alambre, formaleta y los elementos necesarios para su correcto funcionamiento. </t>
  </si>
  <si>
    <t>ESP 17.3.2</t>
  </si>
  <si>
    <t>17.3.2</t>
  </si>
  <si>
    <t xml:space="preserve">Construcción de pedestal de .38 x.30 m para basureras, por debajo del nivel de la zona verde,  incluye mano de obra, concreto de 21mpa, lleno, excavación, acero formaleta y los elementos necesarios para su correcto funcionamiento.         </t>
  </si>
  <si>
    <t>TOTAL DE CONCRETOS VARIOS</t>
  </si>
  <si>
    <t>17.4.0</t>
  </si>
  <si>
    <t>PISOS EN PREFABRICADO DE CONCRETO</t>
  </si>
  <si>
    <t>ESP 17.4.1</t>
  </si>
  <si>
    <t>17.4.1</t>
  </si>
  <si>
    <t>Colocación de ADOQUÍN TÁCTIL GUÍA O ALERTA 20 x 20 x 6. Color  amarillo marca Indural o equivalente. Para un ancho variables. Incluye suministro y transporte de los adoquines, perfilación, nivelación  del terreno y adecuación de la superficie, mortero 1:4 para la instalación, corte de piezas, arena de sello y todo lo necesario para su correcta construcción y funcionamiento según diseño y recomendaciones del M.E.P.</t>
  </si>
  <si>
    <t>ESP 17.4.2</t>
  </si>
  <si>
    <t>17.4.2</t>
  </si>
  <si>
    <t>Construcción de PISO EN ADOQUÍN EN CONCRETO DE 20x10x6cm COLOR ARENA marca Indural o equivalente. Incluye suministro y transporte de los materiales, cortes a máquina. Seguir recomendación del MEP y patrones de instalación del ICPC. El adoquín deberá resellarse por 2 veces con un lapso de 4 meses luego de su instalación.</t>
  </si>
  <si>
    <t>ESP 17.4.3</t>
  </si>
  <si>
    <t>17.4.3</t>
  </si>
  <si>
    <t>Colocación de ADOQUÍN COLOR AMARILLO de 0,10 x 0,20 x0,06 m. para FRANJA DEMARCADORA VISUAL, marca Indural o equivalente. Incluye suministro y transporte de los materiales, mortero de pega 1:4, malla electro soldada D-50, arena de selle y todos los demás elementos necesarios para su correcta instalación.</t>
  </si>
  <si>
    <t>ESP 17.4.4</t>
  </si>
  <si>
    <t>17.4.4</t>
  </si>
  <si>
    <t>Colocación de gramoquin 40 x 40 x 8. Para un ancho variables. Incluye suministro y transporte de los adoquines, perfilación, nivelación  del terreno y adecuación de la superficie, mortero 1:4 para la instalación, corte de piezas, arena de sello y todo lo necesario para su correcta construcción y funcionamiento según diseño.</t>
  </si>
  <si>
    <t>ESP 17.4.5</t>
  </si>
  <si>
    <t>17.4.5</t>
  </si>
  <si>
    <t>Construcción de PISO EN ADOQUÍN EN CONCRETO DE 20x10x8cm COLOR ARENA marca Indural o equivalente, para acceso vehicular. Incluye suministro y transporte de los materiales, cortes a maquina, mortero 1:4 y los demás elementos para su correcto funcionamiento. El adoquín deberá resellarse por 2 veces con un lapso de 4 meses luego de su instalación.</t>
  </si>
  <si>
    <t>17.4.6</t>
  </si>
  <si>
    <t>Suministro, transporte instalación de grama para zonas verdes según diseño urbanístico, incluye mano de obra, herramienta, perfilación del terreno, seguridad social, elementos de EPP, y todos los materiales necesarios para su correcta instalación.</t>
  </si>
  <si>
    <t>TOTAL DE PISOS EN PREFABRICADO DE CONCRETO</t>
  </si>
  <si>
    <t xml:space="preserve">VARIOS </t>
  </si>
  <si>
    <t>TOTAL DE URBANISMO</t>
  </si>
  <si>
    <t>18.0.0</t>
  </si>
  <si>
    <t>SILVICULTURA/MANTENIMIENTOS</t>
  </si>
  <si>
    <t>18.1.0</t>
  </si>
  <si>
    <t>ESPECIES ORNAMENTALES</t>
  </si>
  <si>
    <t>ESP 18.1.1</t>
  </si>
  <si>
    <t>18.1.1</t>
  </si>
  <si>
    <t xml:space="preserve">Suministro, transporte y siembra de especies ornamentales tipo Alocasia corazón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</si>
  <si>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t>
  </si>
  <si>
    <t>18.1.2</t>
  </si>
  <si>
    <t xml:space="preserve">Suministro, transporte y siembra de especies ornamentales tipo Calathea lancifolia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</si>
  <si>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t>
  </si>
  <si>
    <t>18.1.3</t>
  </si>
  <si>
    <t xml:space="preserve">Suministro, transporte y siembra de especies ornamentales tipo Camarón rastrero rojo  altura 20-30cm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</si>
  <si>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18.1.4</t>
  </si>
  <si>
    <t>18.1.4</t>
  </si>
  <si>
    <t xml:space="preserve">Suministro, transporte y siembra de especies ornamentales tipo Carey rojo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</si>
  <si>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18.1.5</t>
  </si>
  <si>
    <t>18.1.5</t>
  </si>
  <si>
    <t xml:space="preserve">Suministro, transporte y siembra de especies ornamentales tipo Carey variegado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</si>
  <si>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18.1.6</t>
  </si>
  <si>
    <t>18.1.6</t>
  </si>
  <si>
    <t xml:space="preserve">Suministro, transporte y siembra de especies ornamentales tipo Centavito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</si>
  <si>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18.1.7</t>
  </si>
  <si>
    <t>18.1.7</t>
  </si>
  <si>
    <t xml:space="preserve">Suministro, transporte y siembra de especies ornamentales tipo Dracena reflexa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</si>
  <si>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18.1.8</t>
  </si>
  <si>
    <t>18.1.8</t>
  </si>
  <si>
    <t xml:space="preserve">Suministro, transporte y siembra de especies ornamentales tipo Helecho lomaria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</si>
  <si>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18.1.9</t>
  </si>
  <si>
    <t>18.1.9</t>
  </si>
  <si>
    <t xml:space="preserve">Suministro, transporte y siembra de especies ornamentales tipo Helecho nido liso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</si>
  <si>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18.1.10</t>
  </si>
  <si>
    <t>18.1.10</t>
  </si>
  <si>
    <t xml:space="preserve">Suministro, transporte y siembra de especies ornamentales tipo Helecho peine altura 30-40cm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</si>
  <si>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18.1.11</t>
  </si>
  <si>
    <t>18.1.11</t>
  </si>
  <si>
    <t xml:space="preserve">Suministro, transporte y siembra de especies ornamentales tipo Hiedra común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</si>
  <si>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18.1.12</t>
  </si>
  <si>
    <t>18.1.12</t>
  </si>
  <si>
    <t xml:space="preserve">Suministro, transporte y siembra de especies ornamentales tipo Iris Africano altura 30-40cm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</si>
  <si>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18.1.13</t>
  </si>
  <si>
    <t>18.1.13</t>
  </si>
  <si>
    <t xml:space="preserve">Suministro, transporte y siembra de especies ornamentales tipo lavanda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</si>
  <si>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18.1.14</t>
  </si>
  <si>
    <t>18.1.14</t>
  </si>
  <si>
    <t xml:space="preserve">Suministro, transporte y siembra de especies ornamentales tipo Lino verde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</si>
  <si>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18.1.15</t>
  </si>
  <si>
    <t>18.1.15</t>
  </si>
  <si>
    <t xml:space="preserve">Suministro, transporte y siembra de especies ornamentales tipo Liriope verde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</si>
  <si>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18.1.16</t>
  </si>
  <si>
    <t>18.1.16</t>
  </si>
  <si>
    <t xml:space="preserve">Suministro, transporte y siembra de especies ornamentales tipo Malamadre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</si>
  <si>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18.1.17</t>
  </si>
  <si>
    <t>18.1.17</t>
  </si>
  <si>
    <t xml:space="preserve">Suministro, transporte y siembra de especies ornamentales tipo Maní forrajero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</si>
  <si>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18.1.18</t>
  </si>
  <si>
    <t>18.1.18</t>
  </si>
  <si>
    <t xml:space="preserve">Suministro, transporte y siembra de especies ornamentales tipo Mejorana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</si>
  <si>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18.1.19</t>
  </si>
  <si>
    <t>18.1.19</t>
  </si>
  <si>
    <t xml:space="preserve">Suministro, transporte y siembra de especies ornamentales tipo Miami variegado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</si>
  <si>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18.1.20</t>
  </si>
  <si>
    <t>18.1.20</t>
  </si>
  <si>
    <t xml:space="preserve">Suministro, transporte y siembra de especies ornamentales tipo Miami verde  altura 10cm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</si>
  <si>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18.1.21</t>
  </si>
  <si>
    <t>18.1.21</t>
  </si>
  <si>
    <t xml:space="preserve">Suministro, transporte y siembra de especies ornamentales tipo Milenrama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</si>
  <si>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18.1.22</t>
  </si>
  <si>
    <t>18.1.22</t>
  </si>
  <si>
    <t xml:space="preserve">Suministro, transporte y siembra de especies ornamentales tipo Orégano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</si>
  <si>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18.1.23</t>
  </si>
  <si>
    <t>18.1.23</t>
  </si>
  <si>
    <t xml:space="preserve">Suministro, transporte y siembra de especies ornamentales tipo Sinvergüenza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</si>
  <si>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18.1.24</t>
  </si>
  <si>
    <t>18.1.24</t>
  </si>
  <si>
    <t xml:space="preserve">Suministro, transporte y siembra de especies ornamentales tipo Piropo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</si>
  <si>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18.1.25</t>
  </si>
  <si>
    <t>18.1.25</t>
  </si>
  <si>
    <t xml:space="preserve">Suministro, transporte y siembra de especies ornamentales tipo Sábila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</si>
  <si>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18.1.26</t>
  </si>
  <si>
    <t>18.1.26</t>
  </si>
  <si>
    <t xml:space="preserve">Suministro, transporte y siembra de especies ornamentales tipo Roheo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</si>
  <si>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18.1.27</t>
  </si>
  <si>
    <t>18.1.27</t>
  </si>
  <si>
    <t xml:space="preserve">Suministro, transporte y siembra de especies ornamentales tipo Sabillón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 y garantía de prendimiento. </t>
  </si>
  <si>
    <t>ESP 18.1.28</t>
  </si>
  <si>
    <t>18.1.28</t>
  </si>
  <si>
    <t xml:space="preserve">Suministro, transporte y siembra de especies ornamentales tipo Zebrina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</si>
  <si>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18.1.29</t>
  </si>
  <si>
    <t>18.1.29</t>
  </si>
  <si>
    <t xml:space="preserve">Suministro, transporte y siembra de especies ornamentales tipo Uvo ruso altura  3 - 5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</si>
  <si>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18.1.30</t>
  </si>
  <si>
    <t>18.1.30</t>
  </si>
  <si>
    <t xml:space="preserve">Suministro, transporte y siembra de especies ornamentales tipo Wedelia altura 10-20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</si>
  <si>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18.1.31</t>
  </si>
  <si>
    <t>18.1.31</t>
  </si>
  <si>
    <t xml:space="preserve">Suministro, transporte y siembra de especies ornamentales tipo Pilea aluminio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</si>
  <si>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18.1.32</t>
  </si>
  <si>
    <t>18.1.32</t>
  </si>
  <si>
    <t xml:space="preserve">Suministro, transporte y siembra de especies ornamentales tipo vinca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</si>
  <si>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18.1.33</t>
  </si>
  <si>
    <t>18.1.33</t>
  </si>
  <si>
    <t xml:space="preserve">Suministro, transporte y siembra de especies ornamentales tipo Uña de gato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</si>
  <si>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18.1.34</t>
  </si>
  <si>
    <t>18.1.34</t>
  </si>
  <si>
    <t xml:space="preserve">Suministro, transporte y siembra de especies ornamentales tipo Mafafa verde altura 80cm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</si>
  <si>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18.1.35</t>
  </si>
  <si>
    <t>18.1.35</t>
  </si>
  <si>
    <t xml:space="preserve">Suministro, transporte y siembra de especies ornamentales tipo Filodendro Selloum altura 30 - 40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</si>
  <si>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18.1.36</t>
  </si>
  <si>
    <t>18.1.36</t>
  </si>
  <si>
    <t xml:space="preserve">Suministro, transporte y siembra de especies ornamentales tipo Heliconia choconiana altura 40 - 60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</si>
  <si>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18.1.37</t>
  </si>
  <si>
    <t>18.1.37</t>
  </si>
  <si>
    <t xml:space="preserve">Suministro, transporte y siembra de especies ornamentales tipo Bijao altura 40 - 60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</si>
  <si>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18.1.38</t>
  </si>
  <si>
    <t>18.1.38</t>
  </si>
  <si>
    <t xml:space="preserve">Suministro, transporte y siembra de especies ornamentales tipo Malamadre Neomatica gracilis altura 20 - 40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</si>
  <si>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18.1.39</t>
  </si>
  <si>
    <t>18.1.39</t>
  </si>
  <si>
    <t>Suministro, transporte y siembra de especies ornamentales tipo Helecho costeño altura 20 - 30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</si>
  <si>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18.1.40</t>
  </si>
  <si>
    <t>18.1.40</t>
  </si>
  <si>
    <t>Suministro, transporte y siembra de especies ornamentales tipo Filodendro cordatum altura 10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</si>
  <si>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18.1.41</t>
  </si>
  <si>
    <t>18.1.41</t>
  </si>
  <si>
    <t>Suministro, transporte y siembra de especies ornamentales tipo Bore altura 30-50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</si>
  <si>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18.1.42</t>
  </si>
  <si>
    <t>18.1.42</t>
  </si>
  <si>
    <t>Suministro, transporte y siembra de especies ornamentales tipo Papiro umbrella  altura 60-80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</si>
  <si>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18.1.43</t>
  </si>
  <si>
    <t>18.1.43</t>
  </si>
  <si>
    <t>Suministro, transporte y siembra de especies ornamentales tipo ginger rojo  altura 40-60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</si>
  <si>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18.1.44</t>
  </si>
  <si>
    <t>18.1.44</t>
  </si>
  <si>
    <t>Suministro, transporte y siembra de especies ornamentales tipo carey tricolor  altura 40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</si>
  <si>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18.1.45</t>
  </si>
  <si>
    <t>18.1.45</t>
  </si>
  <si>
    <t>Suministro, transporte y siembra de especies ornamentales tipo Ivy Parra  altura 15-20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</si>
  <si>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TOTAL DE ESPECIES ORNAMENTALES</t>
  </si>
  <si>
    <t>18.2.0</t>
  </si>
  <si>
    <t>ESPECIES MAYORES</t>
  </si>
  <si>
    <t>ESP 18.2.1</t>
  </si>
  <si>
    <t>18.2.1</t>
  </si>
  <si>
    <t>Suministro, transporte y siembra de árboles para reposición arbórea según ficha técnica del proyecto, incluye las siguientes especies: Arizá (cant 4 ), Navajuelo (cant 6),Vara blanca  (cant 7), Uvito  (cant 2 ),coralillo (cant 8), uvito de monte (cant 7),bencenuco (cant 6), Palma amarga  (cant 2), Palma mariposa (cant 2),  incluye geolocalización de árboles en planos, informe de siembra y presentación ante el AMVA Y SAU, seguridad social y EPP.</t>
  </si>
  <si>
    <t>TOTAL DE ESPECIES MAYORES</t>
  </si>
  <si>
    <t>18.3.0</t>
  </si>
  <si>
    <t>TALA Y TRASPLANTE DE ÁRBOLES</t>
  </si>
  <si>
    <t>ESP 18.3.1</t>
  </si>
  <si>
    <t>18.3.1</t>
  </si>
  <si>
    <r>
      <rPr>
        <sz val="11"/>
        <color rgb="FF000000"/>
        <rFont val="Arial"/>
        <family val="2"/>
      </rPr>
      <t>TALA, cargue y retiro de ÁRBOLES bajo cualquier condición, ALTURA variable y DAP variable (8 unidades). Transporte y disposición final de l</t>
    </r>
    <r>
      <rPr>
        <sz val="11"/>
        <color rgb="FF434343"/>
        <rFont val="Arial"/>
        <family val="2"/>
      </rPr>
      <t>os residuos vegetales en planta chipeadora, certificado de disposición final en planta chipeadora donde  indiquen las autoridades competentes y la interventoría, Informe de servicio. (Antes, durante y después), reg</t>
    </r>
    <r>
      <rPr>
        <sz val="11"/>
        <color rgb="FF000000"/>
        <rFont val="Arial"/>
        <family val="2"/>
      </rPr>
      <t>istro fotográfico. Se realizará en aquellos árboles que dada su ubicación interfieren con el proyecto o que ofrezcan algún riesgo para la comunidad y que no justifique su trasplante. Según definición del Plan de Manejo Arbóreo.</t>
    </r>
  </si>
  <si>
    <t>TOTAL DE TALA Y TRASPLANTE DE ÁRBOLES</t>
  </si>
  <si>
    <t>18.4.0</t>
  </si>
  <si>
    <t>VARIOS SILVICULTURA</t>
  </si>
  <si>
    <t>ESP 18.4.1</t>
  </si>
  <si>
    <t>18.4.1</t>
  </si>
  <si>
    <t>Suministro e instalación de mueble de separador de espacios en estructura metálica para vegetación y espacio de almacenamiento (materas  en metal). Dimensiones generales: 220 x 120 x 70 cm,según detalle arquitectónico</t>
  </si>
  <si>
    <t>ESP 18.4.2</t>
  </si>
  <si>
    <t>18.4.2</t>
  </si>
  <si>
    <t>Suministro e instalación de mueble de separador de espacios en estructura metálica para vegetación y espacio de almacenamiento (materas  en metal). Dimensiones generales: 270 x 120 x 70 cm,según detalle arquitectónico</t>
  </si>
  <si>
    <t>ESP 18.4.3</t>
  </si>
  <si>
    <t>18.4.3</t>
  </si>
  <si>
    <t>Suministro e instalación de mueble de separador de espacios en estructura metálica para vegetación y espacio de almacenamiento (materas  en metal). Dimensiones generales: 270 x 120 x 50 cm,según detalle arquitectónico</t>
  </si>
  <si>
    <t>ESP 18.4.4</t>
  </si>
  <si>
    <t>18.4.4</t>
  </si>
  <si>
    <t>Suministro e instalación de mueble de separador de espacios en estructura metálica para vegetación y espacio de almacenamiento (materas  en metal). Dimensiones generales:150 x 120 x 50 cm,según detalle arquitectónico</t>
  </si>
  <si>
    <t>ESP 18.4.5</t>
  </si>
  <si>
    <t>18.4.5</t>
  </si>
  <si>
    <t>Suministro e instalación de mueble de separador de espacios en estructura metálica para vegetación y espacio de almacenamiento (materas  en metal). Dimensiones generales: 255 x 120 x 50 cm,según detalle arquitectónico</t>
  </si>
  <si>
    <t>ESP 18.4.6</t>
  </si>
  <si>
    <t>18.4.6</t>
  </si>
  <si>
    <t>Jardinera de concreto vaciado de 2.5 cm de calibre. Losa interna a 50 cm, desde la parte superior. Altura total de la matera 80 cm. Largo de 124 cm; ancho de 50 cm. Con soportes de 5 cm de altura para levantar matera del piso. Pasamanos en ángulos pernado al concreto. Acabado en concreto pigmentado color QUINOA 216 Referencia carta de color de pinturas macy. Peso aproximado de cada matera: 115 Kilos</t>
  </si>
  <si>
    <t>ESP 18.4.7</t>
  </si>
  <si>
    <t>18.4.7</t>
  </si>
  <si>
    <t>Suministro, transporte e instalación de sistema de riego en terraza
piso 4, terraza piso 5 y azotea. Incluye Controlador de riego automático llave boca manguera de baterías, Accesorios del controlador y batería, Manguera 16 mm tipo dripnet, Accesorios 16 mm (Racord, tee, uniones, codo, estacas..). Abrazadera de cremallera. Mano de obra</t>
  </si>
  <si>
    <t>18.4.8</t>
  </si>
  <si>
    <t>Suministro e instalación de mueble de separador de espacios en estructura metálica para vegetación y espacio de almacenamiento (materas  en metal). Dimensiones generales:126 x 60 x 70 cm,según detalle arquitectónico</t>
  </si>
  <si>
    <t>18.4.9</t>
  </si>
  <si>
    <t>Suministro e instalación de mueble de separador de espacios en estructura metálica para vegetación y espacio de almacenamiento (materas  en metal). Dimensiones generales:47 x 80 x 50 cm,según detalle arquitectónico</t>
  </si>
  <si>
    <t>TOTAL DE VARIOS SILVICULTURA</t>
  </si>
  <si>
    <t>TOTAL DE SILVICULTURA/MANTENIMIENTOS</t>
  </si>
  <si>
    <t>19.0.0</t>
  </si>
  <si>
    <t>VÍAS Y PARQUEADERO</t>
  </si>
  <si>
    <t>19.1.0</t>
  </si>
  <si>
    <t>VÍAS Y PARQUEADEROS</t>
  </si>
  <si>
    <t>ESP 19.1.1</t>
  </si>
  <si>
    <t>19.1.1</t>
  </si>
  <si>
    <t>Colocación de topellantas prefabricados de 30 x 60 cm. sin pintar. Incluye el suministro y transporte de los topellantas, mortero de pega 1:5 y aditivo tipo Sikadur 32 o equivalente ( adhesivo epóxico para pega de concreto nuevo o endurecido a una dosificación de 0.08 kg/un) y todos los demás elementos necesarios para su correcta instalación y funcionamiento.</t>
  </si>
  <si>
    <t>ESP 19.1.2</t>
  </si>
  <si>
    <t>19.1.2</t>
  </si>
  <si>
    <t xml:space="preserve">Construcción de ANDEN Concreto premezclado 21 Mpa (3000 PSI) con e= 0.07 cm. Las juntas de dilatación deben ser de 5x5mm y estar espaciadas máximo cada 2.00m, se deben sellar con SikaFlex 1A Plus o similar. Incluye suministro, transporte y vaciado del concreto, formaleta, desmoldante, vibrado, antisol, malla electrosoldada D84, SikaFlex 1A plus y todo lo necesario para su correcta construcción.  Se ejecutarán los rebajes que sean necesarios para garantizar el acceso de los discapacitados  necesarias en los lugares que indique la interventoría y/o la entidad. </t>
  </si>
  <si>
    <t>ESP 19.1.3</t>
  </si>
  <si>
    <t>19.1.3</t>
  </si>
  <si>
    <t>Suministro, transporte e instalación de barrera en U, para protección vehicular, fabricada en tubería de 6" de diámetro en espesor de 6mm, incluye platina de anclaje de forma circular de 380 mm en platina con espesor de 16mm,con 8 anclajes de 1/2" x 300 mm de profundidad y epóxico referencia Hiltin HY 200 , soldaduras y acabado de presentación, anclajes y pernos a estructura de concreto. Todos los elementos deben llevar pintura anticorrosiva, y acabado en esmalte base aceite color por definir, Incluye todo lo necesario para su correcta instalación, funcionamiento y estabilidad, según diseño. Incluye suministro los consumibles, soldadura eléctrica 60/11" Y 7018 X 1/8",personal técnico calificado y transporte de todos los materiales al Proyecto. No incluye otros elementos adicionales que no se encuentren en cotización, pruebas de empuje, ni ensayos de soldadura como son radiografías o rayo x , ni tintas penetrantes, suministro e instalación de vaciados de concreto ni ningún tipo de obra Civil, El retiro de la vegetación o objetos que impida hacer los trabajos, está irá por la parte Contratante, costo de plantas eléctricas , ni equipos para realizar trabajos en alturas, ni personal set tiempo completo, deterioro de materiales en caso que en el medio ambiente se presente elementos nocivos que generen una alteración física al producto como agentes químicos no compatibles con los materiales instalados, daños por golpes y daños generados por una mala manipulación, almacenamiento, instalaciones adicionales en el proyecto, daños por eventos naturales catalogados como sismos y huracanes, ni tampoco por vandalismo generados en el proyecto.</t>
  </si>
  <si>
    <t>ESP 19.1.4</t>
  </si>
  <si>
    <t>19.1.4</t>
  </si>
  <si>
    <t>Suministro e instalación de MEZCLA SEMIDENSA EN CALIENTE (MSC-19) CON ASFALTO NORMALIZADO 60-70 CON FIBRA. Incluye suministro y transporte de mezcla asfáltica, finisher, compactador de rodillo, compactador neumático, vibrocompactador tipo rana y/o canguro, rastrilleros y todo lo necesario para su correcta instalación.</t>
  </si>
  <si>
    <t>TOTAL DE VÍAS Y PARQUEADEROS</t>
  </si>
  <si>
    <t>19.2.0</t>
  </si>
  <si>
    <t>SEÑALIZACIÓN Y DEMARCACIÓN VIAL</t>
  </si>
  <si>
    <t>19.2.1</t>
  </si>
  <si>
    <t>SEÑALIZACIÓN VERTICAL</t>
  </si>
  <si>
    <t>ESP 19.2.1.1</t>
  </si>
  <si>
    <t>19.2.1.1</t>
  </si>
  <si>
    <t>Suministro, transporte e instalación de Señal definitiva completa en tubería galvanizada redonda de 2"X2MM con tablero de 60X60 en lámina galvanizada Calibre16 SP-46A PROXIMIDAD DE CRUCE PEATONAL. Reflectivo amarillo limón y los elementos necesarios para su correcta instalación.</t>
  </si>
  <si>
    <t>ESP 19.2.1.2</t>
  </si>
  <si>
    <t>19.2.1.2</t>
  </si>
  <si>
    <t>Suministro, transporte e instalación de Señal definitiva completa en tubería galvanizada redonda de 2"X2MM con tablero de 60X60 en lámina galvanizada Calibre 16 SR-01 PARE. Reflectivo tipo
XI, y los elementos necesarios para su correcto funcionamiento.</t>
  </si>
  <si>
    <t>ESP 19.2.1.3</t>
  </si>
  <si>
    <t>19.2.1.3</t>
  </si>
  <si>
    <t>Suministro, transporte e instalación de Señal definitiva completa en tubería galvanizada redonda de 2"X2MM con tablero de 60X60 en lámina galvanizada Calibre 16 SR-28A PROHIBIDO PARQUEAR. Reflectivo tipo XI, y los elementos necesarios para su correcto funcionamiento.</t>
  </si>
  <si>
    <t>ESP 19.2.1.4</t>
  </si>
  <si>
    <t>19.2.1.4</t>
  </si>
  <si>
    <t>Suministro, transporte e instalación de Señal definitiva completa en tubería galvanizada redonda de 2"X2MM con tablero de 60X60 en lámina galvanizada Calibre 16 SP-25 PROXIMIDAD DE RESALTO. Reflectivo tipo XI y los elementos necesarios para su correcto funcionamiento.</t>
  </si>
  <si>
    <t>ESP 19.2.1.5</t>
  </si>
  <si>
    <t>19.2.1.5</t>
  </si>
  <si>
    <t>Suministro, transporte e instalación de Señal definitiva completa en tubería galvanizada redonda de 2"X2MM con tablero de 60X60 en lámina galvanizada Calibre 16 SP-25A UBICACIÓN DE RESALTO. Reflectivo tipo XI y los elementos necesarios para su correcto funcionamiento.</t>
  </si>
  <si>
    <t>TOTAL DE SEÑALIZACIÓN VERTICAL</t>
  </si>
  <si>
    <t>19.2.2</t>
  </si>
  <si>
    <t>SEÑALIZACIÓN HORIZONTAL</t>
  </si>
  <si>
    <t>ESP 19.2.2.1</t>
  </si>
  <si>
    <t>19.2.2.1</t>
  </si>
  <si>
    <t>Suministro y aplicación de LÍNEA BLANCA O AMARILLA CON PINTURA PLÁSTICA EN FRÍO PINTUTRAFICO O SIMILAR. Incluye suministro y transporte de pintura doble componente, mano de obra y todo lo necesario para su correcta aplicación</t>
  </si>
  <si>
    <t>ESP 19.2.2.2</t>
  </si>
  <si>
    <t>19.2.2.2</t>
  </si>
  <si>
    <t>Aplicación de pintura de ALTA VISIBILIDAD, DE GRAN ADHERENCIA Y RESISTENCIA tipo trafico para demarcación de celdas de movilidad reducida, color azul, aplicado según normas y especificaciones de la Secretaría de Transportes y Tránsito de Medellín. Incluye producto, mano de obra, aplicación y/o instalación, costos que se pudieran generar por señalización y cerramientos provisionales, evacuación de escombros, pago de salarios, seguridad social, prestaciones sociales de trabajadores y todo lo necesario para su correcta aplicación.</t>
  </si>
  <si>
    <t>ESP 19.2.2.3</t>
  </si>
  <si>
    <t>19.2.2.3</t>
  </si>
  <si>
    <t>Aplicación de pintura de ALTA VISIBILIDAD, DE GRAN ADHERENCIA Y RESISTENCIA tipo trafico para demarcacion de símbolos de discapacidad y flechas de direccionamiento vehicular que proporciona perfecta adherencia sobre superficies en concreto y asfalto. Incluye el suministro y el transporte del material y todo lo necesario para su correcta aplicación y funcionamiento.</t>
  </si>
  <si>
    <t>ESP 19.2.2.4</t>
  </si>
  <si>
    <t>19.2.2.4</t>
  </si>
  <si>
    <t>Aplicación de pintura de ALTA VISIBILIDAD, DE GRAN ADHERENCIA Y RESISTENCIA tipo tráfico para línea de paso de cebra con ancho min= 0.10 m y max=0.40 m, color amarillo o blanco, aplicado según normas y especificaciones de la Secretaría de Transportes y Tránsito de Medellín. Incluye el suministro y el transporte del material  y todo lo necesario para su correcta aplicación y funcionamiento.</t>
  </si>
  <si>
    <t>ESP 19.2.2.5</t>
  </si>
  <si>
    <t>19.2.2.5</t>
  </si>
  <si>
    <t>Suministro e instalación de tachas reflectivas para señalización vial</t>
  </si>
  <si>
    <t>TOTAL DE SEÑALIZACIÓN HORIZONTAL</t>
  </si>
  <si>
    <t>TOTAL DE SEÑALIZACIÓN Y DEMARCACIÓN VIAL</t>
  </si>
  <si>
    <t>TOTAL DE VÍAS Y PARQUEADERO</t>
  </si>
  <si>
    <t>20.0.0</t>
  </si>
  <si>
    <t xml:space="preserve">ALQUILER DE EQUIPO </t>
  </si>
  <si>
    <t>ESP 20.1.0</t>
  </si>
  <si>
    <t>20.1.0</t>
  </si>
  <si>
    <t>Alquiler de equipo Torre grúa referencia MC O SIMILAR de Brazo: 50 m Altura Final: 45 m (Arriostrada)Incluye: balde para vaciado de concreto con capacidad de grúa glo 2, canasta escombrera con capacidad de grúa. Autotransformador elevador con capacidad de grúa.kit de izajes inicial, (2 estrobos de 4,5 m y dos grilletes de 1/2 "), 20 Mantenimientos preventivos cada 2 meses, Pólizas RCE General Potenco y 6 Mantenimientos preventivos. No incluye obra civil,  horas extras.</t>
  </si>
  <si>
    <t>ESP 20.2.0</t>
  </si>
  <si>
    <t>20.2.0</t>
  </si>
  <si>
    <t>Cimentación para equipo de torre grúa referencia MC O similar, incluye vaciado de concreto premezclado DE 28 MPA (4000 PSI). Incluye suministro, transporte y vaciado del concreto, vibrado, desmoldante, antisol, formaleta, acero y todo lo necesario para su correcta construcción. El acero y la excavación se paga en su respectivo ítem.</t>
  </si>
  <si>
    <t>ESP 20.3.0</t>
  </si>
  <si>
    <t>20.3.0</t>
  </si>
  <si>
    <t>Suministro de provisional de acometida torre grúa, incluye CABLE DE ALUMINIO CUADRUPLEX 3X4/0 - m., para una acometida de 70m.</t>
  </si>
  <si>
    <t>ESP 20.4.0</t>
  </si>
  <si>
    <t>20.4.0</t>
  </si>
  <si>
    <t>Alquiler de equipo Cortadora</t>
  </si>
  <si>
    <t>ESP 20.5.0</t>
  </si>
  <si>
    <t>20.5.0</t>
  </si>
  <si>
    <t>Alquiler de equipo Bascula 500 kilos</t>
  </si>
  <si>
    <t>ESP 20.6.0</t>
  </si>
  <si>
    <t>20.6.0</t>
  </si>
  <si>
    <t>Alquiler Pluma 300 kgs</t>
  </si>
  <si>
    <t>ESP 20.7.0</t>
  </si>
  <si>
    <t>20.7.0</t>
  </si>
  <si>
    <t>Alquiler de Concretadora 2 sacos</t>
  </si>
  <si>
    <t>ESP 20.8.0</t>
  </si>
  <si>
    <t>20.8.0</t>
  </si>
  <si>
    <t>Alquiler de Concretadora 0,5 sacos</t>
  </si>
  <si>
    <t>ESP 20.9.0</t>
  </si>
  <si>
    <t>20.9.0</t>
  </si>
  <si>
    <t>Armada y desarmada de andamios multidireccionales</t>
  </si>
  <si>
    <t xml:space="preserve">TOTAL DE ALQUILER DE EQUIPO </t>
  </si>
  <si>
    <t>NOTA ACLARATORIA:</t>
  </si>
  <si>
    <t>Este producto está sujeto a modificaciones, ya que los diseños de redes hidrosanitarias externas aún no han sido aprobados por EPM. En consecuencia, los costos de este entregable podrían variar.</t>
  </si>
  <si>
    <t>RESUMEN A COSTO DIRECTO</t>
  </si>
  <si>
    <t>Comentarios respecto a ÍTEMS enlistados:</t>
  </si>
  <si>
    <t>OBRA CD</t>
  </si>
  <si>
    <t>ITEM</t>
  </si>
  <si>
    <t>La información utilizada como base para el presupuesto de RCI, fue con los precios de lista que maneja el diseñador. RCI</t>
  </si>
  <si>
    <t xml:space="preserve">OBRA COSTO INDIRECTO </t>
  </si>
  <si>
    <t>La información utilizada como base para el presupuesto de Aire acondicionado, fue con los precios de lista que maneja el diseñador. AIRE ACONDICIONADO</t>
  </si>
  <si>
    <t>A(%)</t>
  </si>
  <si>
    <t>La información utilizada como base para el presupuesto eléctrico, fue con los precios de lista que maneja el diseñador y cotizaciones anexas a la información ELECTRICO</t>
  </si>
  <si>
    <t>U(%)</t>
  </si>
  <si>
    <t>14.1.8</t>
  </si>
  <si>
    <t>La pintura para señalización de columnas se encuentra en el capítulo 14.0.0 Sistemas tecnológicos, subcapítulo 14.1.8 Señalética; fue asignado en este capítulo porque la información la diseño el departamento de Tecnología</t>
  </si>
  <si>
    <t>AU(%)</t>
  </si>
  <si>
    <t>16.1.1 - 16.1.2</t>
  </si>
  <si>
    <t>Para la recolección de basura y escombro que se generen mediante los ítem de aseo, estos deberán estar en un acopio asignado por la obra</t>
  </si>
  <si>
    <t>Los precios para estos ítems fueron asignados por la ESU (Ing Juan Villa), de igual manera se presenta una cotización para estas actividades ASEO</t>
  </si>
  <si>
    <r>
      <rPr>
        <sz val="10"/>
        <color theme="1"/>
        <rFont val="Arial"/>
        <family val="2"/>
      </rPr>
      <t xml:space="preserve">Para los materiales o insumos de exportación dentro del presupuesto, se maneja una TRM de $4298.31 COP (24-04-25), fuente: </t>
    </r>
    <r>
      <rPr>
        <u/>
        <sz val="10"/>
        <color rgb="FF1155CC"/>
        <rFont val="Arial"/>
        <family val="2"/>
      </rPr>
      <t>https://www.dolar-colombia.com/mes/2025-04</t>
    </r>
  </si>
  <si>
    <t>En la carpeta de 2. Cotizaciones Se encuentra relacionado las cotizaciones solicitadas para las actividades del presupuesto, adicional en algunos casos fueron utilizados los precios de lista de algunos insumos</t>
  </si>
  <si>
    <t xml:space="preserve">Una vez se cuente con la aprobación de las redes externas se debe tener en cuenta los cambios en  los costos, cantidades y duraciones finales de las redes hidrosanitarias externas e internas, puesto que se están actualizando estos diseños debido a información referente a la topografía e investigación de redes. Es importante aclarar que estos diseños pueden tener variaciones en su planteamiento ya que aún no ha sido aprobado por parte de EPM en el diseño de redes exteriores. </t>
  </si>
  <si>
    <t>En este ítem la información ingresada en el apu el costo del ducto se encuentra ingresada por unidad.</t>
  </si>
  <si>
    <t>Los ductos de las actividades de este subcapítulo (SISTEMA DE DUCTOS METÁLICOS) , el costo de los mismos se encuentra por unidad.</t>
  </si>
  <si>
    <t>VARIOS APARATOS SANITARIOS: aparatos sanitarios son los accesorios con el fin de cubrir todo lo relacionado con urinarios, retretes, lavaderos, duchas y demás.</t>
  </si>
  <si>
    <t>DESCRIPCIÓN</t>
  </si>
  <si>
    <t>UND</t>
  </si>
  <si>
    <t xml:space="preserve">VALOR UNITARIO </t>
  </si>
  <si>
    <t>VALOR PARCIAL</t>
  </si>
  <si>
    <t>MÓDULO GESTIÓN DE ENERGÍA, GAS Y AGUA</t>
  </si>
  <si>
    <t>1.01</t>
  </si>
  <si>
    <r>
      <t>Licencia principa</t>
    </r>
    <r>
      <rPr>
        <sz val="9"/>
        <color rgb="FFFF0000"/>
        <rFont val="Calibri"/>
        <family val="2"/>
        <scheme val="major"/>
      </rPr>
      <t>l (licencia de acceso de cliente)</t>
    </r>
  </si>
  <si>
    <t>Und</t>
  </si>
  <si>
    <t>1.02</t>
  </si>
  <si>
    <t>Licencia de integración</t>
  </si>
  <si>
    <t>1.03</t>
  </si>
  <si>
    <t>Servicio analítica para el sistema eléctrico / de energía.</t>
  </si>
  <si>
    <t>1.04</t>
  </si>
  <si>
    <t>Software Assurance 3 Year</t>
  </si>
  <si>
    <t>2</t>
  </si>
  <si>
    <t>MÓDULO BMS</t>
  </si>
  <si>
    <t>2.01</t>
  </si>
  <si>
    <t>Licencia Enterprise Server para hasta 10 controladores  (incluye 3 estaciones de trabajo)</t>
  </si>
  <si>
    <t>2.02</t>
  </si>
  <si>
    <t xml:space="preserve">SmartConnector  licencia que permite conectar a alto nivel módulo </t>
  </si>
  <si>
    <t>2.03</t>
  </si>
  <si>
    <r>
      <t xml:space="preserve">Transformador 100VA 120 - 24V </t>
    </r>
    <r>
      <rPr>
        <sz val="9"/>
        <color rgb="FFFF0000"/>
        <rFont val="Calibri"/>
        <family val="2"/>
        <scheme val="major"/>
      </rPr>
      <t>para el servidor de automatización para el sistema de gestión de edificios (BMS)</t>
    </r>
  </si>
  <si>
    <t>2.04</t>
  </si>
  <si>
    <t>Servidor / controlador principal BMS (solo hardware)</t>
  </si>
  <si>
    <t>2.05</t>
  </si>
  <si>
    <t>Software permite integrar hasta 100 dispositivos</t>
  </si>
  <si>
    <t>2.06</t>
  </si>
  <si>
    <t>Fuente de alimentación PS-24V</t>
  </si>
  <si>
    <t>2.07</t>
  </si>
  <si>
    <t>Base terminal</t>
  </si>
  <si>
    <t>2.08</t>
  </si>
  <si>
    <t>Base terminal para fuente de alimentación</t>
  </si>
  <si>
    <t>2.09</t>
  </si>
  <si>
    <t>Licencia para habilitacion de Modbus</t>
  </si>
  <si>
    <t>3</t>
  </si>
  <si>
    <t xml:space="preserve">Modulos entrada y salida </t>
  </si>
  <si>
    <t>3.01</t>
  </si>
  <si>
    <t>Controlador BMS 12A (8UIO, 4 DO)</t>
  </si>
  <si>
    <t>3.02</t>
  </si>
  <si>
    <t xml:space="preserve">Transformador 50VA 120 - 24V </t>
  </si>
  <si>
    <t>3.03</t>
  </si>
  <si>
    <t>Panel servidor universal, dispositivo que permite integrar los equipos Modbus RTU (110V-277 VAC-V)</t>
  </si>
  <si>
    <t>4</t>
  </si>
  <si>
    <t>MÓDULO DATACENTER</t>
  </si>
  <si>
    <t>4.01</t>
  </si>
  <si>
    <t>Licencia principal  IT Data Center para 25 nodos</t>
  </si>
  <si>
    <t>4.02</t>
  </si>
  <si>
    <r>
      <t>Licencia adicional de 100 nodos</t>
    </r>
    <r>
      <rPr>
        <sz val="9"/>
        <color rgb="FFFF0000"/>
        <rFont val="Calibri"/>
        <family val="2"/>
        <scheme val="major"/>
      </rPr>
      <t xml:space="preserve"> para la solución de monitoreo centralizado  Data Center</t>
    </r>
  </si>
  <si>
    <t>4.03</t>
  </si>
  <si>
    <r>
      <t xml:space="preserve">Licencia activación máquina virtual </t>
    </r>
    <r>
      <rPr>
        <sz val="9"/>
        <color rgb="FFFF0000"/>
        <rFont val="Calibri"/>
        <family val="2"/>
        <scheme val="major"/>
      </rPr>
      <t>para la solución de monitoreo centralizado  Data Center</t>
    </r>
  </si>
  <si>
    <t>4.04</t>
  </si>
  <si>
    <r>
      <t xml:space="preserve">Servicio instación y configuración </t>
    </r>
    <r>
      <rPr>
        <sz val="9"/>
        <color rgb="FFFF0000"/>
        <rFont val="Calibri"/>
        <family val="2"/>
        <scheme val="major"/>
      </rPr>
      <t>para la solución de monitoreo centralizado  Data Center remoto</t>
    </r>
  </si>
  <si>
    <t>4.05</t>
  </si>
  <si>
    <t>Contrato de soporte / mantenimiento VM por 3 años para Data Center Expert 3</t>
  </si>
  <si>
    <t>4.06</t>
  </si>
  <si>
    <t>Contrato de soporte / mantenimiento VM por 3 años para 25 nodos de Data Center Expert</t>
  </si>
  <si>
    <t>4.07</t>
  </si>
  <si>
    <t>Contrato de soporte / mantenimiento VM por 3 años para 100 nodos de Data Center Expert</t>
  </si>
  <si>
    <t>4.08</t>
  </si>
  <si>
    <t>Licencia principal IT Advisor para 10 racks</t>
  </si>
  <si>
    <t>4.09</t>
  </si>
  <si>
    <t>Licencia adicional módulo capacity 10 racks para IT Advisor</t>
  </si>
  <si>
    <t>4.10</t>
  </si>
  <si>
    <t>Contrato de soporte / mantenimiento  IT Advisor 3 años 10 racks</t>
  </si>
  <si>
    <t>4.11</t>
  </si>
  <si>
    <t>Contrato de soporte / mantenimiento  IT Advisor 3 años módulo capacity para 10 racks</t>
  </si>
  <si>
    <t>4.12</t>
  </si>
  <si>
    <t>Servicio instalación y configuración</t>
  </si>
  <si>
    <t>4.13</t>
  </si>
  <si>
    <t>SERVIDOR DE GESTION DE APLICACIÓN</t>
  </si>
  <si>
    <t>4.14</t>
  </si>
  <si>
    <t>Monitor de 22"</t>
  </si>
  <si>
    <t>4.15</t>
  </si>
  <si>
    <t>Tablero (4unidades) )NEMA y adecuaciones fisicas para señales MODBUS/eléctrica</t>
  </si>
  <si>
    <t>SUBTOTAL</t>
  </si>
  <si>
    <t>IVA</t>
  </si>
  <si>
    <t>TOTAL</t>
  </si>
  <si>
    <t>Bandeja FiberRunner y sistema AIM (ADMINISTRACIÓN AUTOMATIZADA DE LA INFRAESTRUCTURA).  
Por cada MDA (Switch de cobre) : (1)  paneles inteligentes de cobre, (1) panel inteligente de fibra optica ,  (12) Patch cord de par trensado inteligente. 
Incluye: mínimo 108 patchcord de fibra inteligentes monomodo, y 12 patchcord de fibra inteligente multimodo.</t>
  </si>
  <si>
    <t>gl</t>
  </si>
  <si>
    <t xml:space="preserve">Cerradura con control de acceso 49 Racks </t>
  </si>
  <si>
    <t>und</t>
  </si>
  <si>
    <t xml:space="preserve">Sensores de Datacenter </t>
  </si>
  <si>
    <t xml:space="preserve">Confinamineto </t>
  </si>
  <si>
    <t>Servicio de implementación, puesta en marcha, configuración y documentación de gabinetes  por ingeniero especialista y certificado para proyecto C5</t>
  </si>
  <si>
    <t>RED LAN</t>
  </si>
  <si>
    <t>Suministro e instalación de Gabinete V800, ancho 800mm, profundidad 1200mm, alto 45RU, puerta frontal simple micro perforada, puerta trasera doble micro perforada, Negro (RAL 9011), ORGANIZADOR TIPO SPOOL VP-SPL, PARA ORGANIZADOR VERTICAL
Ref. VP-SPL, KIT TIERRA VP-GRD, PARA GABINETE Y RACK 19";PN" , BANDEJA VERTICAL V-TRAY-150-1-45, 150MM 45U, PARA V600-V800 ,  Organizadores de cable horizontal, frontal, ranurado con tapa, 2RU, negro R, Organizadores verticales, frontal, ranurado con tapa, 6”, 45RU, negro, instalable en gabinete de piso V800 . 
PDU, Monitoreada Unit Level EC, 30A, 208V, 4.9kW, Vertical, (36) IEC C13, (6) IEC C19, 10ft power cord con L6-30P,  2 Unidades por Gabinete y se incluyen (87) Blancking panels</t>
  </si>
  <si>
    <t xml:space="preserve">Suministro e instalación de Cable troncal de fibra óptica 12 hilos, MTP-MTP, hembra/hembra, monomodo OS1/OS2, 50 metros, plug y play, polaridad C, color AMARILLO, pulling eye  Incluye Certificación y garantía de 20 años de fabricante 
LightVerse Pro, 1UR, bandeja deslizante, instalación modular, 4 aberturas
Incluye Certificación y garantía de 25 años de fabricante. Incluye 4 fibras para sistema de VideoWall entre datacenter y gabinetes de VideoWall y 4 enlaces de cuarto de ingreso proveedores a cada Core.
</t>
  </si>
  <si>
    <t xml:space="preserve">Troncal Plug &amp; Play, pérdida ultrabaja, 12 hilos, RazorCore, XGLO, monomodo solución MTP base 12, solución MTP base 12, polaridad B, OS2, 9/125, LSOH-3C, 1 Manga de tracción,  Baja pérdida </t>
  </si>
  <si>
    <t>Suministro e instalación de Punto de red, Herraje angulado de 24 puertos blindado, para jacks Z-MAX y TERA, vacío, 19", Ref.TM-PNLZ-24-01, 
JACK TERA T7F-01-1,CAT 7A,BLINDADO, NEGRO, PC TERA T4A-S02M-B06L 4P-RJ45 CAT 6A MARFIL, BOTA AZUL 2M
CABLE SFTP 9T7L4-E10 CAT 7A LSZH 1-3-22 VIOLETA 305M 23AWG (82.810 metros Aprox), Patch cord de 4 pares TERA a RJ45, blindado S/FTP, marfil, bota blanca, 3m Incluye puntos de consolidación (63 unidades). Incluye Certificación y garantía de 25 años de fabricante</t>
  </si>
  <si>
    <t>Suministro e instalación de Punto de red lug categoría 6S Zplug terminación directa para cámaras, Control de acceso y Access Point, Herraje angulado de 24 puertos blindado, para jacks Z-MAX y TERA, vacío, 19"", JACK TERA T7F-01-1,CAT 7A,BLINDADO, NEGRO, PC TERA T4A-S02M-B06L 4P-RJ45 CAT 6A MARFIL, BOTA AZUL 2M
, CABLE SFTP 9T7L4-E10 CAT 7A LSZH 1-3-22 VIOLETA 305M 23AWG (35.329 metros aproximadamente, incluye cable de los puntos de red terminado en Zplug), (1) Patch cord de 4 pares TERA a RJ45 para conexión Patchpanel-Switch, blindado S/FTP, marfil, bota blanca, 3m . Incluye Certificación y garantía de 25 años de fabricante</t>
  </si>
  <si>
    <t>GABINETES</t>
  </si>
  <si>
    <t>Gabinete , 800MM X 1200MM, 45RU, Negro, Organizadores verticales  ( se inclyen 479 Blancking panels )</t>
  </si>
  <si>
    <t xml:space="preserve">PDU monitoreable </t>
  </si>
  <si>
    <t>RED INALAMBRICA</t>
  </si>
  <si>
    <t>EQUIPOS DE SWITCH PARA WIFI</t>
  </si>
  <si>
    <t>Equipio de red / 24-port mGig and UPOE, Network Advantage</t>
  </si>
  <si>
    <t>Modulo SFP / 10GBASE-SR SFP Module, Enterprise-Class</t>
  </si>
  <si>
    <t>Contrato de soporte y garantía del equipo de red / SHIP NEXT BUS DAY 24port mGig and UPOE Net</t>
  </si>
  <si>
    <t>Licenciamiento de equipo de red / C9300 DNA Advantage, 24-Port, 5 Year Term License</t>
  </si>
  <si>
    <t>Fuente de poder redundante / 1100W AC 80+ platinum Config 1 Secondary Power Supply</t>
  </si>
  <si>
    <t>Módulo de enlace adicional x 8 a 10GE /  Catalyst 9300 8 x 10GE Network Module (para conexion sw Core)</t>
  </si>
  <si>
    <t>EQUIPOS DE RED WI-FI</t>
  </si>
  <si>
    <t>AP (W6E, tri-band 4x4, XOR) w/Reg-A</t>
  </si>
  <si>
    <t>AP (W6E, tri-band 4x4) w/Reg-A</t>
  </si>
  <si>
    <t>Meraki MR Enterprise License, 5YR</t>
  </si>
  <si>
    <t>SERVICIOS PROFESIONALES</t>
  </si>
  <si>
    <t>Servicio de implementación, puesta en marcha, configuración, documentación y estabilización  de equipos de RED WLAN por ingeniero especialista y certificado por fabricante para proyecto C5, incluye soporte 5 años</t>
  </si>
  <si>
    <t>gb</t>
  </si>
  <si>
    <t>Licencia Camara</t>
  </si>
  <si>
    <t>Licencia LPR</t>
  </si>
  <si>
    <t>Licencia Facial</t>
  </si>
  <si>
    <t>Licencia Integración Intrusión e Incendio</t>
  </si>
  <si>
    <t>Licencia Operadores/Administradores (100 usuarios)</t>
  </si>
  <si>
    <t>Módulo Control de Acceso</t>
  </si>
  <si>
    <t>Módulo Dashboard</t>
  </si>
  <si>
    <t>Web Service - API y SDK</t>
  </si>
  <si>
    <t>Módulo Server Onvif</t>
  </si>
  <si>
    <t>Módulo SIP</t>
  </si>
  <si>
    <t>Módulo despachador de eventos para BMS</t>
  </si>
  <si>
    <t>Estación de trabajo con doble monitor de 22"</t>
  </si>
  <si>
    <t>Servidor de almacenamiento</t>
  </si>
  <si>
    <t>Servidor de procesamiento</t>
  </si>
  <si>
    <t>Servidor de Analíticas</t>
  </si>
  <si>
    <t>Ethernet to Wiegand Converter Module</t>
  </si>
  <si>
    <t>Sistema de revisión vehicular inferior</t>
  </si>
  <si>
    <t>Controlador video y analítica revision de acceso vehicular</t>
  </si>
  <si>
    <t>Servicios Fabrica</t>
  </si>
  <si>
    <t>Soporte (5 años)</t>
  </si>
  <si>
    <t>Instalación del subsistema VMS</t>
  </si>
  <si>
    <t xml:space="preserve">SWITCH </t>
  </si>
  <si>
    <t>SWITCH CORE</t>
  </si>
  <si>
    <t>Equipo de red  48-port x 1/10/25G + 4-port 40/100G</t>
  </si>
  <si>
    <t>Soporte de fabrica y garantía de fabricante 48port x 11025G  4por</t>
  </si>
  <si>
    <t>Soporte de fabrica y garantía sobre el licenciamiento</t>
  </si>
  <si>
    <t>Licenciamiento de equiposDNA Advantage 5 años de licencia</t>
  </si>
  <si>
    <t>Pluggable SSD storage</t>
  </si>
  <si>
    <t>Cable de poder 930W DC Config 4 Power Supply front to back cooling</t>
  </si>
  <si>
    <t>Modulo SFP / 10GBASE-LR SFP módulo, Enterprise-Class Switch Wifi</t>
  </si>
  <si>
    <t>100GBASE QSFP Active Optical Cable, 30m</t>
  </si>
  <si>
    <t>SWITCH DE ACCESO</t>
  </si>
  <si>
    <t>Equipo de red de capa de acceso / 48p 1/10/25G, 6p 40/100G, MACsec,SyncE</t>
  </si>
  <si>
    <t>Contrato de soporte y garantía de fabricante / CX LEVEL 1 8X7NCD 48p 1/10/25G, 6p 40/100G, MACse</t>
  </si>
  <si>
    <t>Módulo de memoria adicional / memoria de 16GB para Switches</t>
  </si>
  <si>
    <t>Licencia de equipo de red / DCN Advantage Term N9300 XF, 3Y</t>
  </si>
  <si>
    <t>Equipo de red de capa de acceso / con 48p 100M/1/10GT &amp; 6p 40/100G QSFP28+</t>
  </si>
  <si>
    <t>Contrato de soporte y garantía de fabricante / CX LEVEL 1 8X7NCD  con 48p 100M/1/10GT 6p 40</t>
  </si>
  <si>
    <t>40GBASE Active Optical Cable, 30m</t>
  </si>
  <si>
    <t>Modulo SFP/ 1000BASE-SX short wavelength; con DOM</t>
  </si>
  <si>
    <t xml:space="preserve">SWITCH DE ADMINISTRACIÓN </t>
  </si>
  <si>
    <t>Equipo de Red / 24-port data only, 4 x 1G, Network Essentials</t>
  </si>
  <si>
    <t>Contrato de soporte y garantía del equipo de red / CX LEVEL 1 8X7NCD 24port data 4 x 1G Net</t>
  </si>
  <si>
    <t>Contrato de soporte y garantia de licenciamiento / CX LEVEL 1 SW SUB  DNA Ess</t>
  </si>
  <si>
    <t>Licenciamiento de equipo de red /  DNA Essentials, 24-port, 3 Year Term license</t>
  </si>
  <si>
    <t>Módulo de apilamiento de equipo de red / Stack Module</t>
  </si>
  <si>
    <t>ACCESO LAN</t>
  </si>
  <si>
    <t>Equipio de red /Catalyst 9300 48-port PoE+, Network Advantage</t>
  </si>
  <si>
    <t>Contrato de soporte y garantía del equipo de red /  48port PoE Network Adva</t>
  </si>
  <si>
    <t>Licenciamiento de equipo de red / C9300 DNA Advantage, 48-Port, 5 Year Term License</t>
  </si>
  <si>
    <t>Cable de apilamiento de equipo de red / 50CM Type 1 Stacking Cable</t>
  </si>
  <si>
    <t>Cable de red para fuente redundante /  Stack Power Cable 30 CM</t>
  </si>
  <si>
    <t>Módulo de enlace adicional x 8 a 10GE /  8 x 10GE Network Module</t>
  </si>
  <si>
    <t>Módulo SFP/ 10GBASE-LR SFP Module, Enterprise-Class</t>
  </si>
  <si>
    <t>Servicio de implementación, puesta en marcha, configuración, documentación y estabilización  de equipos de RED y DATACENTER por ingeniero especialista y certificado por fabricante para proyecto C5, soporte 5 años</t>
  </si>
  <si>
    <t>CÁMARA MINIDOMO IP</t>
  </si>
  <si>
    <t>Domo varifocal de 2 MP con IR y aprendizaje profundo</t>
  </si>
  <si>
    <t>Domo varifocal de 4 MP con deep learning</t>
  </si>
  <si>
    <t>Domo varifocal de 8 MP con infrarrojos y deep learning</t>
  </si>
  <si>
    <t>Domo para interior de 2 MP con deep learning</t>
  </si>
  <si>
    <t>Domo para interior de 2 MP con infrarrojos y deep learning</t>
  </si>
  <si>
    <t>Multisensor de 13 MP Cobertura de 180° en horizontal y 90° en vertical</t>
  </si>
  <si>
    <t>CÁMARA 360 IP</t>
  </si>
  <si>
    <t>Domo integrado de 6 MP con vista panorámica de 360°</t>
  </si>
  <si>
    <t>Domo para exteriores de 6 MP con vista panorámica de 360° y captura de audio</t>
  </si>
  <si>
    <t>Domo de 12 MP con vista de 360° y deep learning</t>
  </si>
  <si>
    <t>Cámara multidireccional de 4x5 MP con tecnología de IA</t>
  </si>
  <si>
    <t>CÁMARA PTZ IP o MULTISENSOR</t>
  </si>
  <si>
    <t>Cámara de 360° con control PTZ de un solo clic
4 sensores de 5 MP, resolución total de total 20 MP</t>
  </si>
  <si>
    <t>Cámara de 360° con control PTZ con un solo clic
4 sensores de 4 MP, resolución total de 16 MP</t>
  </si>
  <si>
    <t>1.13</t>
  </si>
  <si>
    <t>PTZ para exterior con UHD 4K</t>
  </si>
  <si>
    <t>CÁMARA DOS LENTES IP</t>
  </si>
  <si>
    <t>1.14</t>
  </si>
  <si>
    <t>Sensor dual con IR de 360° y deep learning</t>
  </si>
  <si>
    <t>1.15</t>
  </si>
  <si>
    <t xml:space="preserve">Cámara de doble sensor de 2x8MP alimentada por IA </t>
  </si>
  <si>
    <t>CÁMARA BULLET IP</t>
  </si>
  <si>
    <t>1.16</t>
  </si>
  <si>
    <t>Cámara fija tipo bala de 2 MP , 9mm</t>
  </si>
  <si>
    <t>1.17</t>
  </si>
  <si>
    <t>Joystick para gestión profesional de cámaras y vídeos</t>
  </si>
  <si>
    <t>Suministro, instalación, programación y puesta a punto de Controlador del sistema</t>
  </si>
  <si>
    <t>Suministro, instalación, programación y puesta a punto de Fuente alimentación multifunción</t>
  </si>
  <si>
    <t>Suministro, instalación, programación y puesta a punto de Amplificador, 600W, 8 canales</t>
  </si>
  <si>
    <t>Suministro, instalación, programación y puesta a punto de Módulo de interfaz de control, 16 por 8</t>
  </si>
  <si>
    <t>Suministro, instalación, programación y puesta a punto de Switch Ethernet, 8 por PoE</t>
  </si>
  <si>
    <t>Suministro, instalación, programación y puesta a punto de Dispositivo de fin de línea</t>
  </si>
  <si>
    <t>Suministro, instalación, programación y puesta a punto de Estación llamada LCD sobremesa</t>
  </si>
  <si>
    <t>Suministro, instalación, programación y puesta a punto de Estación llamada LCD montaje pared</t>
  </si>
  <si>
    <t>Suministro, instalación, programación y puesta a punto de Extensión estación de llamada</t>
  </si>
  <si>
    <t>Suministro, Instalación, y puesta a punto de Altavoz de Cielo Tipo 1  (Cielo 1)</t>
  </si>
  <si>
    <t>Suministro, Instalación, y puesta a punto de Altavoz de Cielo Tipo 2 (Cielo 2)</t>
  </si>
  <si>
    <t>Suministro, Instalación, y puesta a punto de Altavoz de Cielo Tipo 3  (Cielo 3)</t>
  </si>
  <si>
    <t>Suministro, Instalación, y puesta a punto de Altavoz de Muro Tipo 1  (Muro 1)</t>
  </si>
  <si>
    <t>Suministro, Instalación, y puesta a punto de Altavoz de Muro Tipo 2  (Muro 2)</t>
  </si>
  <si>
    <t>Suministro, Instalación, y puesta a punto de Altavoz de Muro Tipo 3  (Muro 3)</t>
  </si>
  <si>
    <t>Suministro, Instalación, y puesta a punto de Altavoz de Muro Tipo 4  (Muro 4)</t>
  </si>
  <si>
    <t>Suministro, Instalación, Programación y puesta a punto de amplificador 2 x 1400 watts</t>
  </si>
  <si>
    <t>Suministro, Instalación, Programación y puesta a punto de sensor de ruido ambiental</t>
  </si>
  <si>
    <t>Suministro, Instalación, y puesta a punto de Módulo fuente de Alimentación</t>
  </si>
  <si>
    <t>Suministro, Instalación, y puesta a punto de Módulo domo para altavoz en cielo con conector cerámico</t>
  </si>
  <si>
    <t>Suministro, Instalación, y puesta a punto de Kit de suspensión metálico para altavoz de cielo</t>
  </si>
  <si>
    <t>CANALIZACIÓN</t>
  </si>
  <si>
    <t>Suministro, logística, seguro e instalación de Tubería EMT 3/4"</t>
  </si>
  <si>
    <t>Suministro, logística, seguro e instalación de Tubería EMT 1"</t>
  </si>
  <si>
    <t>Suministro, logística, seguro e instalación de portacable de Acero tipo Ducto  100 mm Ancho x 60 mm de alto, incluye accesorios de instalación</t>
  </si>
  <si>
    <t>Suministro, logística, seguro e instalación de portacable de Acero tipo Ducto  300 mm Ancho x 60 mm de alto, incluye accesorios de instalación</t>
  </si>
  <si>
    <t>CABLEADO</t>
  </si>
  <si>
    <t>Suministro, Instalación, conexión de cable AWG 2x14  grado profesional sin halógenos y bajo humo</t>
  </si>
  <si>
    <t>TRASLADO</t>
  </si>
  <si>
    <t>Desmonte, emabalaje, transporte, instalación de altavoz de cielo de Sies-M a C5 Medellín</t>
  </si>
  <si>
    <t>Desmonte, emabalaje, transporte, instalación de  mezclador 8 canales de Sies-M a C5 Medellín</t>
  </si>
  <si>
    <t>Desmonte, emabalaje, transporte, instalación panel de control  de Sies-M a C5 Medellín</t>
  </si>
  <si>
    <t>Desmonte, emabalaje, transporte, instalación de amplificador mezclador 2 canales con prioridad de Sies-M a C5 Medellín</t>
  </si>
  <si>
    <t>Desmonte, emabalaje, transporte, instalación de estación de llamado  de Sies-M a C5 Medellín</t>
  </si>
  <si>
    <t>Desmonte, emabalaje, transporte, instalación de control de volumen  de Sies-M a C5 Medellín</t>
  </si>
  <si>
    <t>MULTIMEDIA</t>
  </si>
  <si>
    <t>Suministro, transporte, instalación, configuración, puesta a punto de cámara de video conferencia PTZ, Incluye accesorios para instalación</t>
  </si>
  <si>
    <t>Suministro, transporte, instalación, configuracion, puesta a punto de Codec de audio dante 2 entradas 2 salidas, Incluye accesorios para instalación</t>
  </si>
  <si>
    <t>Suministro, transporte, instalación, configuracion, puesta a punto de Codec de Audio 2x2 en Muro. Incluye accesorios para instalación</t>
  </si>
  <si>
    <t>Suministro, transporte, instalación, configuración, puesta a punto de Consola Digital de Audio con Tarjeta de Conectividad Dante</t>
  </si>
  <si>
    <t>Suministro, transporte, instalación, configuración, puesta a punto de Codec de video HDMI, Incluye accesorios para instalación</t>
  </si>
  <si>
    <t>Suministro, transporte, instalación, configuración, puesta a punto de Encoder micrófonos 4 entradas Dante, Incluye accesorios para instalación</t>
  </si>
  <si>
    <t>Suministro, transporte, instalación, configuración, puesta a punto de Encoder Video Sobre IP tipo Wall Plate para empotrar en Muro, Incluye accesorios para instalación</t>
  </si>
  <si>
    <t>Suministro, transporte, instalación, configuración, puesta a punto de Encoder Video Sobre IP para instalación tipo sobreponer, Incluye accesorios para instalación</t>
  </si>
  <si>
    <t>Suministro, transporte, instalación, configuración, puesta a punto de Micrófono Digital de Empotrar , Incluye accesorios para instalación</t>
  </si>
  <si>
    <t>Suministro, transporte, instalación, configuración, puesta a punto de Monitor tipo pantalla de 85" Incluye accesorios para instalación</t>
  </si>
  <si>
    <t>Suministro, transporte, instalación, configuración, puesta a punto de Monitor tipo pantalla Tacto Sensible de 85" Incluye accesorios para instalación</t>
  </si>
  <si>
    <t>Suministro, transporte, instalación, configuración, puesta a punto y programación de Pantalla cerebro control de sala de 10".  Incluye accesorios para instalación</t>
  </si>
  <si>
    <t>Suministro, transporte, instalación, configuración, puesta a punto y programación de Pantalla reserva de sala de 10".  Incluye accesorios para instalación</t>
  </si>
  <si>
    <t>Suministro, transporte, instalación, configuración, puesta a punto de Video Proyector DLP 1080P 5000 lumens. Incluye accesorios para instalación</t>
  </si>
  <si>
    <t>Suministro, transporte, instalación, configuración, puesta a punto de Sistema Colaboración Inalámbrica</t>
  </si>
  <si>
    <t>Suministro, transporte, instalación, Mesa móvil dotación tipo rack</t>
  </si>
  <si>
    <t>Suministro, transporte, instalación de Micrófono Inalámbrico de Mano con capsula dinámica</t>
  </si>
  <si>
    <t>Suministro, transporte, instalación de Micrófono Inalámbrico de Diadema omnidireccional</t>
  </si>
  <si>
    <t>Suministro, transporte, instalación de Estación de carga de dos compartimentos en red con adaptador alterna (CA)</t>
  </si>
  <si>
    <t>Suministro, transporte, instalación de Sistema de Distribución de Antenas y Paquete de Antenas Arquitectónicas de Diversidad</t>
  </si>
  <si>
    <t>Suministro, transporte, instalación, configuración, puesta a punto de Codec de Audio Para Periodistas 1 entrada por 12 salidas en Dante. Incluye accesorios para instalación</t>
  </si>
  <si>
    <t>Suministro, transporte, instalación, configuración, puesta a punto de Pantalla de video proyección de 135". Incluye accesorios para instalación</t>
  </si>
  <si>
    <t>Suministro, transporte, instalación, configuración, puesta a punto de Pantalla de video proyección de 115". Incluye accesorios para instalación</t>
  </si>
  <si>
    <t>Suministro, transporte, instalación, configuración, puesta a punto de Rack AV Halar y Girar. Incluye accesorios</t>
  </si>
  <si>
    <t>Suministro, transporte, instalación, configuración, puesta a punto de Multivisualizador de video sobre IP 4 entradas 1 salida. Incluye accesorios para instalación</t>
  </si>
  <si>
    <t>Suministro, transporte, instalación, configuración, puesta a punto de Controlador audiovisual sobre red.. Incluye accesorios para instalación</t>
  </si>
  <si>
    <t>Suministro, transporte, instalación, configuración, puesta a punto de Controlador KNX sobre red . Incluye accesorios para instalación</t>
  </si>
  <si>
    <t>Suministro, transporte, instalación  de Bastidor para montaje en rack de controlador  Incluye accesorios para instalación</t>
  </si>
  <si>
    <t>Suministro, transporte, instalación, configuración, puesta a punto de Procesador de Audio digital 8 entradas 8 salidas analogicas con 64 entradas 64 salidas Dante. Incluye accesorios para instalación</t>
  </si>
  <si>
    <t>Suministro, transporte, instalación, configuración, puesta a punto de Conversor digital / analógico de audio con pantalla tactosensible. Incluye accesorios para instalación</t>
  </si>
  <si>
    <t>Suministro, transporte, instalación, configuración, puesta a punto de Tarjeta Dante para la plataforma Audio ToolBox. Incluye accesorios para instalación</t>
  </si>
  <si>
    <t>Suministro, transporte, instalación, configuración, puesta a punto de Tarjeta de 16 Entradas de Micrófono/Línea de Alta Densidad para plataforma  Audio Toolbox  Incluye accesorios para instalación</t>
  </si>
  <si>
    <t>Suministro, transporte, instalación, configuración, puesta a punto de Tarjeta de 16 Salidas Analógicas para plataforma de Audio Toolbox  Incluye accesorios para instalación</t>
  </si>
  <si>
    <t>ml</t>
  </si>
  <si>
    <t>Suministro, transporte, instalación cable  USB A- USB A 3.0 4 pies</t>
  </si>
  <si>
    <t>Suministro, transporte, instalación cable HDMI 3 pies</t>
  </si>
  <si>
    <t>Suministro, transporte, instalación cable HDMI 6 pies</t>
  </si>
  <si>
    <t>Suministro, transporte, instalación cable tipo Patchcore UTP Cat6 Longitud 6 pies</t>
  </si>
  <si>
    <t>LICENCIAS</t>
  </si>
  <si>
    <t>Suministro, instalación, y puesta a punto de licencia para administracion en la nube de elementos - servicio anual</t>
  </si>
  <si>
    <t>Suministro, instalación, y puesta a punto de Software de licenciamiento - servicio anual</t>
  </si>
  <si>
    <t>Suministro, instalación, y puesta a punto de licencia de software de recursos premium - servicio anual</t>
  </si>
  <si>
    <t>Soporte anual por equipo - Servicio anual</t>
  </si>
  <si>
    <t>Suministro de membresia para Avixa por año</t>
  </si>
  <si>
    <t xml:space="preserve">ACCESO </t>
  </si>
  <si>
    <t xml:space="preserve">Sistema gestor de acceso </t>
  </si>
  <si>
    <t>Licencia de conexión para lector</t>
  </si>
  <si>
    <t>Base de Datos – Servidor Sistema de Control de Acceso</t>
  </si>
  <si>
    <t>Soporte y actualizaciones de fabrica 5 años</t>
  </si>
  <si>
    <t xml:space="preserve">Controladora de acceso en red una puerta </t>
  </si>
  <si>
    <t>Controladora de acceso en red dos puertas</t>
  </si>
  <si>
    <t>Controladora de acceso en red cuatro puertas</t>
  </si>
  <si>
    <t>Controladora de acceso en red ocho puertas</t>
  </si>
  <si>
    <t xml:space="preserve">Biométrico </t>
  </si>
  <si>
    <t xml:space="preserve">Enrolador de huella y tarjeta </t>
  </si>
  <si>
    <t>Botón sin contacto iluminado normalmente abierto y cerrado</t>
  </si>
  <si>
    <t>Pedestales para biométricos instalados en espacios con paredes de vidrio ( piso 3,4,5,6)</t>
  </si>
  <si>
    <t>Electroimán - con sensor de apertura</t>
  </si>
  <si>
    <t>Electroimán para puerta doble y sensor de apertura</t>
  </si>
  <si>
    <t>Contacto magnético / Uso rudo en puertas y ventanas / 42mm de GAP</t>
  </si>
  <si>
    <t xml:space="preserve">Brazo basculantes deben ser validados con el fabricante de las puertas </t>
  </si>
  <si>
    <t xml:space="preserve">Bisagra para cierre de puerta de vidrio deben ser validados con el fabricante de las puertas </t>
  </si>
  <si>
    <t>Fuente de Poder con cargador de salida múltiple, estas fuentes van instaladas con las controladoras de 8 y 4 puertas</t>
  </si>
  <si>
    <t>Torniquete sencillo bidireccionales con mecanismos de bloqueo y absorción de choques, pictogramas de guiado y carcasas en acero inoxidable; Izquierdo</t>
  </si>
  <si>
    <t>Suministro e Instalación Torniquete sencillo bidireccionales con mecanismos de bloqueo y absorción de choques, pictogramas de guiado y carcasas en acero inoxidabla, Large hibrido izquierdo</t>
  </si>
  <si>
    <t>Torniquete para discapcitados sencillo bidireccionales con mecanismos de bloqueo y absorción de choques, pictogramas de guiado y carcasas en acero inoxidable,</t>
  </si>
  <si>
    <t>Arco Detector de Metales de 33 Zonas con Anclaje para Fijarse al Piso. Incluye Sensor IR para evitar falsas Alarmas / Certificado por la Administración Federal de Aviación de EE. UU. (FAA)</t>
  </si>
  <si>
    <t xml:space="preserve">Equipo de Rayos X incluye pantalla para operacion </t>
  </si>
  <si>
    <t>Cable de control Cable de Cobre / 6 x 18 AWG / Para Interior / Color Blanco / Para Aplicaciones de Alarmas de Intrusión/Control de Acceso/ Automatización / Interfonos y Tv Porteros</t>
  </si>
  <si>
    <t>mts</t>
  </si>
  <si>
    <t xml:space="preserve">Servicio de instalacion y soporte </t>
  </si>
  <si>
    <t xml:space="preserve">gl </t>
  </si>
  <si>
    <t>INTRUSION</t>
  </si>
  <si>
    <t>ROAD BLOCKER / BARRERA VEHICULAR</t>
  </si>
  <si>
    <t xml:space="preserve">Road Blocker  de Dos Metros de Longitud </t>
  </si>
  <si>
    <t>Barreras Vehiculares con botón de accionamiento manual para cada una</t>
  </si>
  <si>
    <t>Tarjetas de Proximidad hid  1430MGGMN MIRAFARE</t>
  </si>
  <si>
    <t>RADAR Y SPEAKER</t>
  </si>
  <si>
    <t xml:space="preserve"> Radar Con una cobertura horizontal de 180°</t>
  </si>
  <si>
    <t xml:space="preserve">Altavoz exterior </t>
  </si>
  <si>
    <t xml:space="preserve">
Servicio de instalación y soporte </t>
  </si>
  <si>
    <t>VISITANTES</t>
  </si>
  <si>
    <t>Licencia Base Software de gestion de visitantes , vitalicia con soporte a 5 años</t>
  </si>
  <si>
    <t>Licencia o API para integracion con el sistema de VMS</t>
  </si>
  <si>
    <t xml:space="preserve">Licencia o API para integracion con el subsistema BMS </t>
  </si>
  <si>
    <t>Modulos y Funcionalidades</t>
  </si>
  <si>
    <t>TELEFONIA</t>
  </si>
  <si>
    <t>Sevidor de gestión para el sistema de telefonía</t>
  </si>
  <si>
    <t>Licencia de soporte para servidor</t>
  </si>
  <si>
    <t>1-NIM slot and 4x1G WAN ports</t>
  </si>
  <si>
    <t>Licencia de software DNA para router de telefonía</t>
  </si>
  <si>
    <t xml:space="preserve">Licencia de soporte para router </t>
  </si>
  <si>
    <t>Licencia de software para telefono IP</t>
  </si>
  <si>
    <t>Licencia de software para Softphone</t>
  </si>
  <si>
    <t>Licencia que permite utilizar el Unified Border Element (CUBE) para un troncal entre la red privada y la pública</t>
  </si>
  <si>
    <t>Teléfono IP con pantalla de 3.5", 4 líneas, altavoz full-duplex, PoE, 2 puertos ethernet 10/100/1000</t>
  </si>
  <si>
    <t>Licencia soporte para telefonos</t>
  </si>
  <si>
    <t>Servicio de implementación, puesta en marcha, configuración, documentación y estabilización  de equipos de telefonía por ingeniero especialista y certificado en la marca</t>
  </si>
  <si>
    <t>ENTALE PTP</t>
  </si>
  <si>
    <t xml:space="preserve">Radio laser de  10G, incluye accesorios de instalacion </t>
  </si>
  <si>
    <t>SFP + 10G</t>
  </si>
  <si>
    <t>PoE Injector</t>
  </si>
  <si>
    <t>Instalacion Radio Laser 10G</t>
  </si>
  <si>
    <t>VIDEOWALL</t>
  </si>
  <si>
    <t xml:space="preserve">1. </t>
  </si>
  <si>
    <t>SUBSISTEMA TRASLADO Y REPOTENCIADOR 1. VIDEO WALL</t>
  </si>
  <si>
    <t>ELEMENTOS VIDEOWALL NUEVO</t>
  </si>
  <si>
    <t>Suministro, transporte, instalación, configuración  y puesta a punto de gabinete de video wall</t>
  </si>
  <si>
    <t>1.1.2</t>
  </si>
  <si>
    <t>Suministro, transporte, instalación, configuración  y puesta a punto de empalmador</t>
  </si>
  <si>
    <t>1.1.3</t>
  </si>
  <si>
    <t>Suministro, transporte, instalación, configuración  y puesta a punto de fuente de potencia</t>
  </si>
  <si>
    <t>1.1.4</t>
  </si>
  <si>
    <t>Suministro, transporte, instalación, configuración  y puesta a punto de tarjeta de envío de señal RJ45</t>
  </si>
  <si>
    <t>1.1.5</t>
  </si>
  <si>
    <t>Suministro, transporte, instalación, configuración  y puesta a punto de Tarjeta de monitoreo en red para entradas y salidas</t>
  </si>
  <si>
    <t>1.1.6</t>
  </si>
  <si>
    <t>Suministro, transporte, instalación, configuración  y puesta a punto de Tarjeta de salida HDMI 2.0</t>
  </si>
  <si>
    <t>1.1.7</t>
  </si>
  <si>
    <t>Suministro, transporte, instalación, configuración  y puesta a punto de Tarjeta de entrada HDMI 2.0 o Display Port 1.2</t>
  </si>
  <si>
    <t>1.1.8</t>
  </si>
  <si>
    <t>Suministro, transporte, instalación, configuración  y puesta a punto de Tarjeta de entrada HDMI 2.0</t>
  </si>
  <si>
    <t>1.1.9</t>
  </si>
  <si>
    <t>Suministro, transporte, instalación, configuración  y puesta a punto de Tarjeta de entrada 2 puerto RJ45</t>
  </si>
  <si>
    <t>1.1.10</t>
  </si>
  <si>
    <t>Suministro, transporte, instalación, configuración  y puesta a punto de Convertirdor de fibra óptica multimodo a Cat</t>
  </si>
  <si>
    <t>1.1.11</t>
  </si>
  <si>
    <t>Instalación de video wall de 15 metros de ancho por 4.05 metros de alto. Incluye accesorios, soporte, estructura y otros elementos necesarios para la obra</t>
  </si>
  <si>
    <t>TRASLADO , CONFIGURACION Y PUESTA EN MARCHA</t>
  </si>
  <si>
    <t>Traslado, configuración y puesta en marcha de pantalla de 25,58 metros cuadrados videowall 01</t>
  </si>
  <si>
    <t>1.2.2</t>
  </si>
  <si>
    <t>Traslado, configuración y puesta en marcha de pantalla de 5,07  metros cuadrados videowall 02</t>
  </si>
  <si>
    <t>1.2.3</t>
  </si>
  <si>
    <t>Traslado, configuración y puesta en marcha de pantalla de 7,31  metros cuadrados videowall 03</t>
  </si>
  <si>
    <t>1.2.4</t>
  </si>
  <si>
    <t>Traslado, configuración y puesta en marcha de pantalla de 7,10 metros cuadrados videowall 04</t>
  </si>
  <si>
    <t>1.2.5</t>
  </si>
  <si>
    <t>Traslado, configuración y puesta en marcha de pantalla de 5,07 metros cuadrados videowall 05</t>
  </si>
  <si>
    <t>INFRAESTRUCTURA SOPORTES</t>
  </si>
  <si>
    <t>Suministro, anclaje, instalación de soporte para pantalla en muro de 12,8 metros cuadrados en interior. Incluye todos los accesorios y herrajes necesarios para la labor videowall 01</t>
  </si>
  <si>
    <t>Suministro, anclaje, instalación de soporte para pantalla en muro de 5,07 metros cuadrados en interior. Incluye todos los accesorios y herrajes necesarios para la labor videowall 02</t>
  </si>
  <si>
    <t>Suministro, anclaje, instalación de soporte para pantalla en muro de 7,31 metros cuadrados en interior. Incluye todos los accesorios y herrajes necesarios para la labor videowall 03</t>
  </si>
  <si>
    <t>Suministro, anclaje, instalación de soporte para pantalla en muro de 7,1 metros cuadrados en interior. Incluye todos los accesorios y herrajes necesarios para la labor videowall 04</t>
  </si>
  <si>
    <t>1.3.5</t>
  </si>
  <si>
    <t>Suministro, anclaje, instalación de soporte para pantalla en muro de 5,07 metros cuadrados en interior. Incluye todos los accesorios y herrajes necesarios para la labor videowall 05</t>
  </si>
  <si>
    <t>SOPORTE TECNICO DEL FABRICANTE PARA TRASLADO</t>
  </si>
  <si>
    <t>1.4.1</t>
  </si>
  <si>
    <t xml:space="preserve">Dia de soporte de desmonte, montaje de ingeniero de empresa fabricante de vídeo wall </t>
  </si>
  <si>
    <t>1.4.2</t>
  </si>
  <si>
    <t xml:space="preserve">Compra de tiquetes aéreos de ingeniero para proceso de desmonte/montaje de video walls  </t>
  </si>
  <si>
    <t>1.4.3</t>
  </si>
  <si>
    <t>Dia de viatico para ingeniero de fabrica que apoya el desmonte y montaje de video walls, Incluye noche de hotel, transportes y alimentación.</t>
  </si>
  <si>
    <t xml:space="preserve">2. </t>
  </si>
  <si>
    <t>CANT FINAL</t>
  </si>
  <si>
    <t>SUMINISTROS</t>
  </si>
  <si>
    <t>PN2 INPUT NODE
HDMI-8NE</t>
  </si>
  <si>
    <t>2.1.2</t>
  </si>
  <si>
    <t>PN2
StreamCenter</t>
  </si>
  <si>
    <t>2.1.3</t>
  </si>
  <si>
    <t>PN2 OUTPUT
NODE V2-8</t>
  </si>
  <si>
    <t>2.1.4</t>
  </si>
  <si>
    <t>4-750-184-03</t>
  </si>
  <si>
    <t>2.1.5</t>
  </si>
  <si>
    <t>4-750-158-00</t>
  </si>
  <si>
    <t>2.1.6</t>
  </si>
  <si>
    <t>5-649-007-01</t>
  </si>
  <si>
    <t>2.1.7</t>
  </si>
  <si>
    <t>Model Name</t>
  </si>
  <si>
    <t>2.1.8</t>
  </si>
  <si>
    <t>StreamPoint4KDual</t>
  </si>
  <si>
    <t>2.1.9</t>
  </si>
  <si>
    <t>JUP-CARE-FC</t>
  </si>
  <si>
    <t>2.1.10</t>
  </si>
  <si>
    <t>D-CAN-009-01</t>
  </si>
  <si>
    <t>2.2</t>
  </si>
  <si>
    <t>2.2.1</t>
  </si>
  <si>
    <t>Traslado, configuración y puesta en marcha de pantalla de controladora con software de gestión centralizado para control de sistemas de visualización</t>
  </si>
  <si>
    <t>ENLACE F.O</t>
  </si>
  <si>
    <t>CANT</t>
  </si>
  <si>
    <t>Suministro, logística, seguro e instalación de Fibra optica de 24 hilos monomodo armada en cinta de acero corrugado</t>
  </si>
  <si>
    <t>mt</t>
  </si>
  <si>
    <t>Servicio técnico especializado para certificación de hilos de fibra en enlace entre C5 - Business Plaza</t>
  </si>
  <si>
    <t>Servicio técnico para apertura y cierre de camaras (tigo) en vía pública</t>
  </si>
  <si>
    <t>Servicio técnico para Sondeo e hilada de ruta de fibra</t>
  </si>
  <si>
    <t>Construcción de canalización en pavimento flexible incluye suministro, instalación de: - Excavación manual de material heterogeneo de 0-2m de profundidad. - Construcción de entibado temporal en tablón de madera - Llenos en material provenientes de la excavación compactados mecánicamente. - Tres (03) tuberias 3" PVC DB - Relleno estructural según norma EPM redes telecomunicaciones - Pavimento de 8cm de espesor realizado con mezcla bituminosa continua en caliente con agregrado granitico de 10mm de tamaño máximo. - transporte y botada de escombros</t>
  </si>
  <si>
    <t>Construcción de canalización en piso de concreto o anden, incluye suministro e instalación de: - Demolición de andenes. - Excavación manual de material heterogeneo de 0-2m de profundidad. - Construcción de entibado temporal en tablón de madera - Llenos en material provenientes de la excavación compactados mecánicamente. - Tres (03) tuberias 3" PVC DB - Relleno estructural según norma EPM redes telecomunicaciones - Concreto de empotramiento o concreto fluido de 245 kg/cm2 - Construcción de anden en concreto - transporte y botada de escombros</t>
  </si>
  <si>
    <t xml:space="preserve">Suministro, logística, seguro e instalación de Cajas 2 T DE 120X80 según norma TEL NIN-115_Caja para dos tapas de 0.60m x 0.80
</t>
  </si>
  <si>
    <t>Suministro, logística, seguro e instalación de Caja 1 T según norma TEL NIN-114_Caja para tapa de 0.60m x 0.80m en anden</t>
  </si>
  <si>
    <t xml:space="preserve">Suministro, logística, seguro e instalación de Tubería PVC DB 3" para red, Incluye todos los accesorios para su correcta instalación (curvas, adaptadores, codo, pega PVC, cintas). Cumpliendo las normas RETIE- 2050 del código eléctrico Nacional.
</t>
  </si>
  <si>
    <t>Gestión de tramites y permisos ante entidades públicas para utorizar la intervención de bienes de uso público, conforme a las normas urbanísticas establecidas en el Plan de Ordenamiento Territorial (POT</t>
  </si>
  <si>
    <t>Planos Asbuilt</t>
  </si>
  <si>
    <t xml:space="preserve">Construcción de canalización en piso de concreto o anden, incluye suministro e instalación de: - Demolición de andenes. - Excavación manual de material heterogeneo de 0-2m de profundidad. - Llenos en material provenientes de la excavación compactados mecánicamente. - Concreto de empotramiento o concreto fluido de 245 kg/cm2, resane - Construcción de anden en concreto - transporte y botada de escombros
</t>
  </si>
  <si>
    <t>Suministro, logística, seguro e instalación de Tubería PVC DB 3" para red, Incluye todos los accesorios para su correcta instalación (curvas, adaptadores, codo, pega PVC, cintas). Cumpliendo las normas RETIE- 2050 del código eléctrico Nacional.</t>
  </si>
  <si>
    <t>Ml</t>
  </si>
  <si>
    <t>Suministro, logística, seguro e instalación de Tubería EMT 1 1/4" para red, Incluye todos los accesorios para su correcta instalación (curvas, entradas, uniones, cintas), Cumpliendo las normas RETIE- 2050 del código eléctrico Nacional. Incluye sujeción abrazadera ajustable cada 1,5 metros</t>
  </si>
  <si>
    <t xml:space="preserve">Suministro, logística, seguro e instalación de Canastilla galvanizada 30x5cm con tapa. Incluye cable #6AWG de cobre desnudo y accesorios para puesta a tierra. y todos los elementos necesarios para su correcta instalación. Marca Mecano o similar.
</t>
  </si>
  <si>
    <t xml:space="preserve">Diseño, suministro, fabricación, logística y transporte seguro (Valle de Aburra) de Gabinete uso exterior Gabinete fabricado en lámina Galvanizada C -16 -14.                                                                                                                                                                                                                                                 Estructura autosoportada  para uso exterior IP 65 en la cual estamos certificados. Medidas en centimetros: 240 alto, 150 ancho y 100 de profundo. Puerta frontal doble ala lisa; bisagras tipo interna  120° de apertura, cerradura tipo bombin con su respectiva llave de seguridad, empaque esponjoso para garantizar la IP y kit de cable puesta tierra entre la puerta y el cuerpo, incluye zocalo, 4 ventiladores de 6" con protector, filtro y campana,techo inclinado                                                                                                                                          Gabinete con excelente acabado superficial. </t>
  </si>
  <si>
    <t>Diseño, suministro, logística, seguro e instalación de Rack Abierto en Aluminio de 210x 61,5 Marca UMI Fabricado en aluminio extruido. Cumple con la norma IEC297 – IEC297. 2 (alojamiento de equipos de 19”). *Diseñado para ser ubicado y fijado al piso, desarmable de fácil ensamble. *Dos (2) bases, Dos (2) perfiles bastidores, Dos (2) perfiles superiores y su tornillería. *Fácil ensamble *Liviano *Norma de fabricación IEC 297, IEC 297-2 y EIA RS.310- D (Racks, panel and Associated Equipment).</t>
  </si>
  <si>
    <t>Suministro, logística, seguro e instalación de Organizador Horizontal 80x80</t>
  </si>
  <si>
    <t>Suministro, logística, seguro e instalación de Organizador vertical de 2,10 metros</t>
  </si>
  <si>
    <t>Suministro, logística, seguro e instalación de ODF, LC 24  puertos</t>
  </si>
  <si>
    <t>Suministro, logística, seguro e instalación de Placas de fibra optica LC de 12 hilos</t>
  </si>
  <si>
    <t>Suministro, logística, seguro e instalación de Pigtails, LC, fibra monomodo, 1m</t>
  </si>
  <si>
    <t xml:space="preserve">Servicio técnico especializado para fusiones de fibra óptica. </t>
  </si>
  <si>
    <t>Suministro, logística, seguro e instalación de Patch cord monomodo, LC - LC, duplex de 5m</t>
  </si>
  <si>
    <t>Suministro, logística, seguro e instalación de accesorios fungibles (cinta aislante, amarres, velcro, chazos, conectores</t>
  </si>
  <si>
    <t>Suministro, logística, seguro e instalación de Caja 1 T según norma TEL NIN-114_Caja para tapa de 0.60m x 0.80m En anden</t>
  </si>
  <si>
    <t>Servicio para apertura de brecha en zona blanda 60 de ancho por 100 cm de ancho</t>
  </si>
  <si>
    <t>Suministro, logística, seguro e instalación de Canastilla galvanizada 30x5cm con tapa. Incluye cable #6AWG de cobre desnudo y accesorios para puesta a tierra. y todos los elementos necesarios para su correcta instalación.</t>
  </si>
  <si>
    <t xml:space="preserve">Suministro, logística, seguro e instalación de bandeja fiber runner para distribución de cable cross conexión entre rack´s, y todos los elementos necesarios para su correcta instalación. </t>
  </si>
  <si>
    <t>Diseño, suministro, logística, seguro e instalación de Rack Abierto en Aluminio de 210x 61,5 Fabricado en aluminio extruido. Cumple con la norma IEC297 – IEC297. 2 (alojamiento de equipos de 19”). *Diseñado para ser ubicado y fijado al piso, desarmable de fácil ensamble. *Dos (2) bases, Dos (2) perfiles bastidores, Dos (2) perfiles superiores y su tornillería. *Fácil ensamble *Liviano *Norma de fabricación IEC 297, IEC 297-2 y EIA RS.310- D (Racks, panel and Associated Equipment).</t>
  </si>
  <si>
    <t xml:space="preserve">Suministro, logística, seguro e instalación de Organizador Horizontal 80x80, </t>
  </si>
  <si>
    <t>Suministro, logística, seguro e instalación de Placas de fibra optica LC de 12 hilos.</t>
  </si>
  <si>
    <t xml:space="preserve">Servicio técnico especializado para fusiones de fibra optica. </t>
  </si>
  <si>
    <t>Sistema de aire acondicionado para rack</t>
  </si>
  <si>
    <t>TRASLADO VIDEOWALL Y CONTROLADORA</t>
  </si>
  <si>
    <t>Videowall Existente</t>
  </si>
  <si>
    <t xml:space="preserve">Controladora Existente </t>
  </si>
  <si>
    <t>SEÑALETICA</t>
  </si>
  <si>
    <t>14.1.8.1</t>
  </si>
  <si>
    <t>Suministro y transporte de Señal Direccional Descolgada
Base en alucobond troquelada con vinilo impreso, icono en realce con gancho para sujetar a techo doble cara.</t>
  </si>
  <si>
    <t>14.1.8.2</t>
  </si>
  <si>
    <t>Suministro y transporte de Direccional - Descolgada TIPO B
Base en alucobond troquelada con vinilo impreso, icono en realce con gancho para sujetar a techo doble cara y todos los accesorios para su correcto funcionamiento</t>
  </si>
  <si>
    <t>14.1.8.3</t>
  </si>
  <si>
    <t>Suministro y transporte de Direccional - Descolgada TIPO C
Base en alucobond troquelada con vinilo impreso, icono en realce con gancho para sujetar a techo doble cara y todos los accesorios para su correcto funcionamiento</t>
  </si>
  <si>
    <t>14.1.8.4</t>
  </si>
  <si>
    <t>Suministro y transporte de Direccional - Fija / Puntual. Base en alucobond troquelada con plotter de corte, fijada a pared con tornillos y todos los accesorios para su correcto funcionamiento.</t>
  </si>
  <si>
    <t>14.1.8.5</t>
  </si>
  <si>
    <t>Suministro y transporte de Direccional - Marcación muro de Número en alucobond troquelado impreso + textos en vinilo de corte para fijar a pared lisa y todos los accesorios para su correcto funcionamiento.</t>
  </si>
  <si>
    <t>14.1.8.6</t>
  </si>
  <si>
    <t>Suministro y transporte Direccional - Marcación piso 
Pintura Epóxica para marcación de pisos (tamaño y cantidad aproximado)y todos los accesorios necesarios para su correcto funcionamiento.</t>
  </si>
  <si>
    <t>14.1.8.7</t>
  </si>
  <si>
    <t>Suministro y transporte de Emergencia - Fija / Puntual TIPO C
Base en alucobond troquelada con plotter de corte, fijada a pared con tornillos y todos los accesorios necesarios para su correcto funcionamiento</t>
  </si>
  <si>
    <t>14.1.8.8</t>
  </si>
  <si>
    <t>Suministro y transporte de señal Indicativa - Descolgada 
Base en alucobond troquelada con vinilo impreso, icono en realce con gancho para sujetar a techo doble cara y todos los accesorios para su correcto funcionamiento</t>
  </si>
  <si>
    <t>14.1.8.9</t>
  </si>
  <si>
    <t>Suministro y transporte de señal Indicativa - Fija / Puntual Base en alucobond troquelada con plotter de corte, fijada a pared con tornillos y todos los accesorios para su correcto funcionamiento</t>
  </si>
  <si>
    <t>14.1.8.10</t>
  </si>
  <si>
    <t>Suministro y transporte de señal de Indicativa - Fija / Puntual TIPO B Base en alucobond troquelada con plotter de corte, fijada a pared con tornillos y todos los accesorios para su correcto funcionamiento</t>
  </si>
  <si>
    <t>14.1.8.11</t>
  </si>
  <si>
    <t>Suministro y transporte de señal Indicativa - Fija / Puntual TIPO D
Base en alucobond troquelada con plotter de corte, fijada a pared con tornillos y todos los accesorios para su correcto funcionamiento.</t>
  </si>
  <si>
    <t>14.1.8.12</t>
  </si>
  <si>
    <t>Suministro y transporte de señal Indicativa - Marcación muro 
Número en alucobond troquelado impreso + textos en vinilo de corte para fijar a pared lisa - 1 SOLO DÍGITO  y todos los accesorios para su correcto funcionamiento.</t>
  </si>
  <si>
    <t>14.1.8.13</t>
  </si>
  <si>
    <t>Suministro y transporte Informativa - Descolgada, Base en alucobond troquelada con vinilo impreso, icono en realce con gancho para sujetar a techo doble cara y todos los accesorios para su correcto funcionamiento</t>
  </si>
  <si>
    <t>14.1.8.14</t>
  </si>
  <si>
    <t>Suministro y transporte Informativa - Fija / Puntual, Base en alucobond troquelada con plotter de corte, fijada a pared con tornillos y todos los elementos para su correcto funcionamiento</t>
  </si>
  <si>
    <t>14.1.8.15</t>
  </si>
  <si>
    <t>14.1.8.16</t>
  </si>
  <si>
    <t>suministro y transporte de señal de Regulación / preventiva - Fija / Puntual Base en alucobond troquelada con plotter de corte, fijada a pared con tornillos y todos los accesorios para su correcto funcionamiento</t>
  </si>
  <si>
    <t>14.1.8.17</t>
  </si>
  <si>
    <t>Suministro y transporte de señal Regulación / preventiva - Fija / Puntual TIPO C Base en alucobond troquelada con plotter de corte, fijada a pared con tornillos y todos los accesorios para su correcto funcionamiento</t>
  </si>
  <si>
    <t>14.1.8.18</t>
  </si>
  <si>
    <t>Instalación del proyecto / 464 señales y 223 marcación de pisos / horario diurno / No incluye SISO</t>
  </si>
  <si>
    <t>COMPONENTE 1 - OBRA PROYECTADO - COSTO DIRECTO</t>
  </si>
  <si>
    <t>MOBILIARIO - COSTO TOTAL</t>
  </si>
  <si>
    <t>Señal Etica</t>
  </si>
  <si>
    <t>ANEXO NO 19 PRECIOS Y CANTIDADES</t>
  </si>
  <si>
    <t>Cantidad</t>
  </si>
  <si>
    <t xml:space="preserve">Cumple </t>
  </si>
  <si>
    <t>No Cumple</t>
  </si>
  <si>
    <t>21.0.0</t>
  </si>
  <si>
    <t>MOBILIARIO</t>
  </si>
  <si>
    <t>21.1.0</t>
  </si>
  <si>
    <t>MOBILIARIO N1</t>
  </si>
  <si>
    <t>ESP 21.1.0</t>
  </si>
  <si>
    <t>21.1.1</t>
  </si>
  <si>
    <t>Suministro y transporte de Módulo operativo de 1.20 X 0.60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ocultar instalaciones y charola para cables, accesorios porta CPU, porta monitor doble.</t>
  </si>
  <si>
    <t>Pza.</t>
  </si>
  <si>
    <t>21.1.2</t>
  </si>
  <si>
    <t>Suministro y transporte de Módulo operativo con credenza lateral 2.00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t>
  </si>
  <si>
    <t>21.1.3</t>
  </si>
  <si>
    <t>Suministro y transporte de Módulo operativo con credenza lateral 1.60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t>
  </si>
  <si>
    <t>21.1.4</t>
  </si>
  <si>
    <t>Suministro y transporte de Módulo operativo de 1.70 X 0.60 m para un usuario, hecho a base de estructura metálica con superficie recta recortada y cantos termofusionados con groumets, acabados en melamina blanca de 28mm,incluye pasacables interno (charola horizontal) con 6 espacios para instalaciones, charola (vertical) lateral para subir, ocultar instalaciones y charola para cables, accesorios porta CPU, porta monitor doblen.</t>
  </si>
  <si>
    <t>21.1.5</t>
  </si>
  <si>
    <t>Suministro y transporte de Módulo operativo de 1.90 X 0.70 m para un usuario, hecho a base de estructura metálica con superficie recta recortada y cantos termofusionados con groumets, acabados en melamina blanca de 28mm, incluye pasacables interno (charola horizontal) con 6 espacios para instalaciones, charola (vertical) lateral para subir, ocultar instalaciones y charola para cables, accesorios porta CPU, porta monitor doble.</t>
  </si>
  <si>
    <t>TOTAL DE MOBILIARIO N1</t>
  </si>
  <si>
    <t>21.4.0</t>
  </si>
  <si>
    <t>MOBILIARIO N5</t>
  </si>
  <si>
    <t>ESP 21.4.0</t>
  </si>
  <si>
    <t>21.4.1</t>
  </si>
  <si>
    <t>Módulo operativo de 1.40 X 0.70 m para un usuario, hecho a base de estructura metálica con superficie recta recortada y cantos termofusionados con groumets, acabados en melamina blanca de 28mm Incluye pasacables interno (charola horizontal) con 6 espacios para instalaciones, charola (vertical) lateral para subir, ocultar instalaciones y charola para cables, accesorios porta CPU, porta monitor doble.</t>
  </si>
  <si>
    <t>21.4.2</t>
  </si>
  <si>
    <t>Módulo operativo de 1.90 X 0.70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ocultar instalaciones y charola para cables, accesorios porta CPU, porta monitor doble.</t>
  </si>
  <si>
    <t>21.4.3</t>
  </si>
  <si>
    <t>Escritorio Ejecutivo con credenza lateral 1.35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t>
  </si>
  <si>
    <t>21.4.4</t>
  </si>
  <si>
    <t>Mesa rectangular de 1.20 X 0.80 m para 4 usuarios, con cubierta en melamina con canto PVC, estructura metálica, terminado con pintura electrostática.</t>
  </si>
  <si>
    <t>21.4.5</t>
  </si>
  <si>
    <t>Mesa circular para 4 personas de 1.00 de diámetro, con cubierta en melamina con canto PVC, estructura metálica, terminado con pintura electrostática.</t>
  </si>
  <si>
    <t>21.4.6</t>
  </si>
  <si>
    <t>Silla Operativa, Ergonómica y para trabajo 24x24, con descansabrazos, base cinco puntos, mecanismo reclinable, protección lumbar y ajuste de altura, cabecera, base y estructura de polipropileno, respaldo y asiento tapizados en tela mesh color negro.</t>
  </si>
  <si>
    <t>21.4.7</t>
  </si>
  <si>
    <t>Silla Visita (Interlocutoras) con brazos, con base y estructura de polipropileno de 4 puntos fijos, respaldo y asiento tapizados en tela mesh. (Acabados en conjunto con la silla directiva) y metal en cromo.</t>
  </si>
  <si>
    <t>TOTAL DE MOBILIARIO N5</t>
  </si>
  <si>
    <t>21.5.0</t>
  </si>
  <si>
    <t>MOBILIARIO N6</t>
  </si>
  <si>
    <t>ESP 21.5.0</t>
  </si>
  <si>
    <t>21.5.1</t>
  </si>
  <si>
    <t>Suministro y transporte de Módulo operativo de 1.70 X 0.90 m (MOBILIARIO NORMAL)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t>
  </si>
  <si>
    <t>21.5.2</t>
  </si>
  <si>
    <t>Suministro y transporte Módulo operativo de 1.40 X 0.70 m (MOBILIARIO NORMAL)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t>
  </si>
  <si>
    <t>21.5.3</t>
  </si>
  <si>
    <t>Suministro y transporte Módulo operativo con credenza lateral 1.35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 (MOBILIARIO NORMAL)</t>
  </si>
  <si>
    <t>21.5.4</t>
  </si>
  <si>
    <t>Suministro y transporte de  Silla Operativa, Ergonómica y para trabajo 24x24, con descansabrazos, base cinco puntos, mecanismo reclinable, protección lumbar y ajuste de altura, cabecera, base y estructura de polipropileno, respaldo y asiento tapizados en tela mesh color negro. (MOBILIARIO NORMAL)</t>
  </si>
  <si>
    <t>21.5.5</t>
  </si>
  <si>
    <t>Suministro y transporte de Silla Visita (Interlocutoras) con brazos, con base y estructura de polipropileno de 4 puntos fijos, respaldo y asiento tapizados en tela mesh. (Acabados en conjunto con la silla directiva) y metal en cromo.(MOBILIARIO NORMAL)</t>
  </si>
  <si>
    <t>21.5.6</t>
  </si>
  <si>
    <t>Suministro y transporte de Mesa circular para 4 personas de 1.00 de diámetro, con cubierta en melamina con canto PVC, estructura metálica, terminado con pintura electrostática.(MOBILIARIO NORMAL)</t>
  </si>
  <si>
    <t>21.5.7</t>
  </si>
  <si>
    <t>Módulo operativo de 1.70 X 0.90 m (ANEXO 27. FICHA TECNICA MOBILIARIO ESPECIALIZADO)para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t>
  </si>
  <si>
    <t>21.5.8</t>
  </si>
  <si>
    <t>SILLA ERGONÓMICA 24/7 FREEDOM HEADREST - ALUMINIO (ANEXO 27. FICHA TECNICA MOBILIARIO ESPECIALIZADO)</t>
  </si>
  <si>
    <t>21.5.9</t>
  </si>
  <si>
    <t>Módulo operativo de 1.40 X 0.70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 (ANEXO 27. FICHA TECNICA MOBILIARIO ESPECIALIZADO)</t>
  </si>
  <si>
    <t>21.5.10</t>
  </si>
  <si>
    <t>TOTAL DE MOBILIARIO N6</t>
  </si>
  <si>
    <t>21.6.0</t>
  </si>
  <si>
    <t>MOBILIARIO N7</t>
  </si>
  <si>
    <t>ESP 21.6.0</t>
  </si>
  <si>
    <t>21.6.1</t>
  </si>
  <si>
    <t>Módulo operativo de 1.70 X 0.90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 (ANEXO 27. FICHA TECNICA MOBILIARIO ESPECIALIZADO)</t>
  </si>
  <si>
    <t>21.6.2</t>
  </si>
  <si>
    <t>Suministro de SILLA ERGONÓMICA 24/7 FREEDOM HEADREST - aluminio (ANEXO 27. FICHA TECNICA MOBILIARIO ESPECIALIZADO)</t>
  </si>
  <si>
    <t>21.6.3</t>
  </si>
  <si>
    <t xml:space="preserve">Suministro y transporte de Módulo operativo de 1.00 X 0.60 m para un usuario, hecho a base de estructura metálica </t>
  </si>
  <si>
    <t>21.6.4</t>
  </si>
  <si>
    <t>Suministro y transporte de Silla Operativa, Ergonómica y para trabajo 24x24, con descansabrazos, base cinco puntos</t>
  </si>
  <si>
    <t>21.6.5</t>
  </si>
  <si>
    <t>Suministro y transporte de Módulo operativo de 1.40 X 0.70 m para un usuario, hecho a base de estructura metálica</t>
  </si>
  <si>
    <t>Suministro y transporte de MESA CURVA FIJA para 3 usuarios</t>
  </si>
  <si>
    <t>21.6.7</t>
  </si>
  <si>
    <t>Suministro y transporte de Módulo operativo con credenza lateral 1.35 x 1.50 hecho a base de estructura metálica</t>
  </si>
  <si>
    <t>21.6.8</t>
  </si>
  <si>
    <t xml:space="preserve">Mesa sala de juntas 10 personas de 2.20 x 1.00 m, con ducto vertical de subida de cables por pata, 4 accesorios sobre cubierta para electrificación (2 salidas). Acabados en melamina blanca de 28 mm y estructura metálica. </t>
  </si>
  <si>
    <t>21.6.9</t>
  </si>
  <si>
    <t xml:space="preserve">Mesa sala de juntas 20 personas de 2.20 x 1.00 m, con ducto vertical de subida de cables por pata, 8 accesorios sobre cubierta para electrificación (4 salidas). Acabados en melamina blanca de 28 mm y estructura metálica. </t>
  </si>
  <si>
    <t>21.6.10</t>
  </si>
  <si>
    <t>21.6.11</t>
  </si>
  <si>
    <t>TOTAL DE MOBILIARIO N7</t>
  </si>
  <si>
    <t>21.7.0</t>
  </si>
  <si>
    <t>MOBILIARIO N8</t>
  </si>
  <si>
    <t>ESP 21.7.0</t>
  </si>
  <si>
    <t>21.7.1</t>
  </si>
  <si>
    <t xml:space="preserve">Suministro y transporte de Módulo operativo de 1.40 X 0.70 m para un usuario, hecho a base de estructura metálica </t>
  </si>
  <si>
    <t>TOTAL DE MOBILIARIO N8</t>
  </si>
  <si>
    <t>21.8.0</t>
  </si>
  <si>
    <t>VARIOS MOBILIARIO</t>
  </si>
  <si>
    <t>ESP 21.8.0</t>
  </si>
  <si>
    <t>21.8.1</t>
  </si>
  <si>
    <t>Suministro,  transporte  de sillón sin cabecera, con respaldo bajo,
descansa brazos, con base de 4 patas en tubular de acero pintado en negro</t>
  </si>
  <si>
    <t>21.8.2</t>
  </si>
  <si>
    <t>Suministro,  transporte Silla universitaria con asiento tapizado</t>
  </si>
  <si>
    <t>21.8.3</t>
  </si>
  <si>
    <t>Suministro y transporte de mesa auxiliar redonda</t>
  </si>
  <si>
    <t>21.8.4</t>
  </si>
  <si>
    <t>Suministro y transporte de sofá de 3 puestos</t>
  </si>
  <si>
    <t>21.8.5</t>
  </si>
  <si>
    <t>Suministro,  transporte e instalación de MESA RECTANGULAR 1,20X0,80 para 4 personas, con cubierta en melamina con canto PVC, estructura metálica, terminado con pintura electrostática.(MOBILIARIO NORMAL)</t>
  </si>
  <si>
    <t>21.8.6</t>
  </si>
  <si>
    <t>Suministro, transporte de locker de 15x15</t>
  </si>
  <si>
    <t>21.8.7</t>
  </si>
  <si>
    <t>Suministro, transporte de archivador con pedestal con tapa</t>
  </si>
  <si>
    <t>21.8.8</t>
  </si>
  <si>
    <t>21.8.9</t>
  </si>
  <si>
    <t>Suministro y transporte de MUEBLE DE RECEPCION BLANCA-GRIS DE 0,60 X 2,40 X 1.00 m DELVERG</t>
  </si>
  <si>
    <t>21.8.10</t>
  </si>
  <si>
    <t>Suministro y transporte de MUEBLE DE RECEPCION BLANCA DE 0,60 X 1,50 X 1.00 m DELVERG</t>
  </si>
  <si>
    <t>21.9.0</t>
  </si>
  <si>
    <t>ANEXO MOBILIARIO</t>
  </si>
  <si>
    <t>ESP 21.9.1</t>
  </si>
  <si>
    <t>21.9.1</t>
  </si>
  <si>
    <t>Suministro, transporte y colocación de pantalla modelo VM55B-U Ultra Narrow Bezel Video Wall de 55" panel tipo IPS, Marca Samsung,  resolución 1,920 x 1,080 de dimensiones 1213,5 x 684,3 x 73,1 mm, peso de 21,2 kg, montura 600 x 400 mm, anchura de bisel 2,25mm(U/L), 125mm(R/B) material del marco Glossy.</t>
  </si>
  <si>
    <t>ESP 21.9.2</t>
  </si>
  <si>
    <t>21.9.2</t>
  </si>
  <si>
    <t>Suministro, transporte y colocación de escalera marina metálica de 4.96m de longitud, fijada a la pared, el piso y el techo, incluye protección en la espalda de 0.81m x 0.70m. Incluye pasamanos en la parte superior de 1.11m de alto x 1.40m de largo y todos los elementos necesarios para su correcto funcionamiento.</t>
  </si>
  <si>
    <t>ESP 21.9.3</t>
  </si>
  <si>
    <t>21.9.3</t>
  </si>
  <si>
    <r>
      <rPr>
        <sz val="11"/>
        <color rgb="FF000000"/>
        <rFont val="Arial"/>
        <family val="2"/>
      </rPr>
      <t>Suministro e instalación de poste de concreto prensado de 14 metros: Incluye la provisión de poste de concreto reforzado, tipo prensado, con una longitud de 14 metros, conforme a la normativa RETIE y las especificaciones técnicas de la empresa prestadora del servicio de energía. El poste debe tener una carga de trabajo mínima de 300 kg y una carga de rotura de al menos 750 kg, con tratamiento superficial adecuado para resistir condiciones ambientales adversas y perforaciones según requerimientos para instalación de accesorios eléctricos. La instalación comprende excavación manual del terreno, ubicación y nivelación del poste, relleno y compactación con material apropiado, instalación de retenidas si se requiere, y aseguramiento con concreto según diseño estructural. Se incluye el transporte, maniobras de izaje, materiales, equipos, mano de obra calificada y todas las actividades necesarias para dejar el poste instalado y funcional, listo para la conexión de redes eléctricas aéreas.</t>
    </r>
    <r>
      <rPr>
        <b/>
        <sz val="11"/>
        <color rgb="FF000000"/>
        <rFont val="Arial"/>
        <family val="2"/>
      </rPr>
      <t xml:space="preserve">
</t>
    </r>
  </si>
  <si>
    <t>ESP 21.9.4</t>
  </si>
  <si>
    <t>21.9.4</t>
  </si>
  <si>
    <t>Suministro, transporte e instalación de nichos en Drywall con Recubrimiento en formica (laminado de alta presión Ref. Real 2224 Opak Bleen Bleen y exterior en laminado de alta presión Ref. real 1556 Up Roble sepia o equivalente), incluye dintel y banca en drywall, cojinería en vértigo nuvant gris claro con cierres ocultos y todos los elementos necesarios para su correcto funcionamiento.</t>
  </si>
  <si>
    <t>TOTAL DE VARIOS MOBILIARIO</t>
  </si>
  <si>
    <t>TOTAL DE MOBILIARIO</t>
  </si>
  <si>
    <t>TOTAL PANELES SOLARES</t>
  </si>
  <si>
    <t>TOTAL CIELOS</t>
  </si>
  <si>
    <t>COMENTARIOS</t>
  </si>
  <si>
    <t>TOTAL MOBILIARIO</t>
  </si>
  <si>
    <t>TOTAL CD ADICIÓN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</si>
</sst>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quot;$&quot;\ * #,##0_-;\-&quot;$&quot;\ * #,##0_-;_-&quot;$&quot;\ * &quot;-&quot;_-;_-@_-"/>
    <numFmt numFmtId="165" formatCode="_-&quot;$&quot;\ * #,##0.00_-;\-&quot;$&quot;\ * #,##0.00_-;_-&quot;$&quot;\ * &quot;-&quot;??_-;_-@_-"/>
    <numFmt numFmtId="166" formatCode="d\.m"/>
    <numFmt numFmtId="167" formatCode="_(&quot;$&quot;* #,##0_);_(&quot;$&quot;* \(#,##0\);_(&quot;$&quot;* &quot;-&quot;??_);_(@_)"/>
    <numFmt numFmtId="168" formatCode="_-[$COP]\ * #,##0_-;\-[$COP]\ * #,##0_-;_-[$COP]\ * &quot;-&quot;_-;_-@_-"/>
    <numFmt numFmtId="169" formatCode="_(&quot;$&quot;* #,##0_);_(&quot;$&quot;* \(#,##0\);_(&quot;$&quot;* &quot;-&quot;_);_(@_)"/>
    <numFmt numFmtId="170" formatCode="&quot;$&quot;\ #,##0.00"/>
    <numFmt numFmtId="171" formatCode="&quot;$&quot;#,##0.00"/>
    <numFmt numFmtId="172" formatCode="0.00_);[Red]\(0.00\)"/>
    <numFmt numFmtId="173" formatCode="_(&quot;$&quot;* #,##0.00_);_(&quot;$&quot;* \(#,##0.00\);_(&quot;$&quot;* &quot;-&quot;??_);_(@_)"/>
    <numFmt numFmtId="174" formatCode="d\.m\.yy"/>
    <numFmt numFmtId="175" formatCode="&quot;$&quot;#,##0"/>
    <numFmt numFmtId="176" formatCode="[$ $]#,##0"/>
    <numFmt numFmtId="177" formatCode="[$ $]#,##0.00"/>
    <numFmt numFmtId="178" formatCode="&quot;$&quot;#,##0.0"/>
    <numFmt numFmtId="179" formatCode="_-&quot;$&quot;\ * #,##0_-;\-&quot;$&quot;\ * #,##0_-;_-&quot;$&quot;\ * &quot;-&quot;??_-;_-@_-"/>
    <numFmt numFmtId="180" formatCode="_-[$COP]\ * #,##0.00_-;\-[$COP]\ * #,##0.00_-;_-[$COP]\ * &quot;-&quot;??_-;_-@_-"/>
    <numFmt numFmtId="181" formatCode="_-[$$-240A]\ * #,##0.00_-;\-[$$-240A]\ * #,##0.00_-;_-[$$-240A]\ * &quot;-&quot;??_-;_-@_-"/>
    <numFmt numFmtId="182" formatCode="0.00000%"/>
  </numFmts>
  <fonts count="50">
    <font>
      <sz val="11"/>
      <color theme="1"/>
      <name val="Calibri"/>
      <scheme val="minor"/>
    </font>
    <font>
      <b/>
      <sz val="11"/>
      <color theme="1"/>
      <name val="Calibri"/>
      <family val="2"/>
      <scheme val="minor"/>
    </font>
    <font>
      <sz val="11"/>
      <color theme="1"/>
      <name val="Calibri"/>
      <family val="2"/>
      <scheme val="minor"/>
    </font>
    <font>
      <sz val="11"/>
      <name val="Calibri"/>
      <family val="2"/>
    </font>
    <font>
      <sz val="11"/>
      <color theme="1"/>
      <name val="Calibri"/>
      <family val="2"/>
    </font>
    <font>
      <sz val="9"/>
      <color rgb="FF000000"/>
      <name val="Calibri"/>
      <family val="2"/>
    </font>
    <font>
      <sz val="9"/>
      <color rgb="FF000000"/>
      <name val="Calibri"/>
      <family val="2"/>
      <scheme val="major"/>
    </font>
    <font>
      <sz val="9"/>
      <color theme="1"/>
      <name val="Calibri"/>
      <family val="2"/>
      <scheme val="major"/>
    </font>
    <font>
      <b/>
      <sz val="9"/>
      <color rgb="FF000000"/>
      <name val="Calibri"/>
      <family val="2"/>
      <scheme val="major"/>
    </font>
    <font>
      <b/>
      <sz val="9"/>
      <color theme="1"/>
      <name val="Calibri"/>
      <family val="2"/>
      <scheme val="major"/>
    </font>
    <font>
      <sz val="9"/>
      <color theme="1"/>
      <name val="Calibri"/>
      <family val="2"/>
      <scheme val="minor"/>
    </font>
    <font>
      <b/>
      <sz val="9"/>
      <color theme="1"/>
      <name val="Arial"/>
      <family val="2"/>
    </font>
    <font>
      <b/>
      <sz val="9"/>
      <color theme="1"/>
      <name val="Calibri"/>
      <family val="2"/>
      <scheme val="minor"/>
    </font>
    <font>
      <b/>
      <sz val="9"/>
      <color theme="1"/>
      <name val="Calibri"/>
      <family val="2"/>
    </font>
    <font>
      <sz val="9"/>
      <color theme="1"/>
      <name val="Calibri"/>
      <family val="2"/>
    </font>
    <font>
      <sz val="8"/>
      <color theme="1"/>
      <name val="Calibri"/>
      <family val="2"/>
      <scheme val="major"/>
    </font>
    <font>
      <b/>
      <sz val="8"/>
      <color theme="1"/>
      <name val="Calibri"/>
      <family val="2"/>
      <scheme val="major"/>
    </font>
    <font>
      <sz val="11"/>
      <name val="Calibri"/>
      <family val="2"/>
      <scheme val="minor"/>
    </font>
    <font>
      <sz val="10"/>
      <color rgb="FF000000"/>
      <name val="Arial"/>
      <family val="2"/>
    </font>
    <font>
      <b/>
      <sz val="10"/>
      <color rgb="FF000080"/>
      <name val="Arial"/>
      <family val="2"/>
    </font>
    <font>
      <b/>
      <sz val="10"/>
      <color rgb="FF000000"/>
      <name val="Arial"/>
      <family val="2"/>
    </font>
    <font>
      <sz val="10"/>
      <color theme="1"/>
      <name val="Arial"/>
      <family val="2"/>
    </font>
    <font>
      <u/>
      <sz val="10"/>
      <color rgb="FF1155CC"/>
      <name val="Arial"/>
      <family val="2"/>
    </font>
    <font>
      <b/>
      <sz val="13"/>
      <color rgb="FF000000"/>
      <name val="Arial"/>
      <family val="2"/>
    </font>
    <font>
      <sz val="11"/>
      <color theme="1"/>
      <name val="Arial"/>
      <family val="2"/>
    </font>
    <font>
      <b/>
      <sz val="11"/>
      <color rgb="FF000080"/>
      <name val="Arial"/>
      <family val="2"/>
    </font>
    <font>
      <sz val="11"/>
      <color rgb="FF000000"/>
      <name val="Arial"/>
      <family val="2"/>
    </font>
    <font>
      <sz val="11"/>
      <color rgb="FF434343"/>
      <name val="Arial"/>
      <family val="2"/>
    </font>
    <font>
      <sz val="11"/>
      <color rgb="FF1155CC"/>
      <name val="Arial"/>
      <family val="2"/>
    </font>
    <font>
      <sz val="11"/>
      <color rgb="FFFF0000"/>
      <name val="Arial"/>
      <family val="2"/>
    </font>
    <font>
      <u/>
      <sz val="11"/>
      <color rgb="FF000000"/>
      <name val="Arial"/>
      <family val="2"/>
    </font>
    <font>
      <u/>
      <sz val="11"/>
      <color rgb="FF1155CC"/>
      <name val="Arial"/>
      <family val="2"/>
    </font>
    <font>
      <sz val="11"/>
      <color rgb="FF800080"/>
      <name val="Arial"/>
      <family val="2"/>
    </font>
    <font>
      <u/>
      <sz val="11"/>
      <color rgb="FF800080"/>
      <name val="Arial"/>
      <family val="2"/>
    </font>
    <font>
      <b/>
      <sz val="11"/>
      <color rgb="FF000000"/>
      <name val="Arial"/>
      <family val="2"/>
    </font>
    <font>
      <b/>
      <sz val="10"/>
      <color theme="0"/>
      <name val="Arial"/>
      <family val="2"/>
    </font>
    <font>
      <b/>
      <sz val="11"/>
      <name val="Calibri"/>
      <family val="2"/>
      <scheme val="minor"/>
    </font>
    <font>
      <sz val="11"/>
      <color theme="1"/>
      <name val="Calibri"/>
      <family val="2"/>
      <scheme val="minor"/>
    </font>
    <font>
      <b/>
      <sz val="9"/>
      <name val="Arial Narrow"/>
      <family val="2"/>
    </font>
    <font>
      <sz val="9"/>
      <name val="Arial Narrow"/>
      <family val="2"/>
    </font>
    <font>
      <b/>
      <sz val="11"/>
      <color theme="1"/>
      <name val="Arial Narrow"/>
      <family val="2"/>
    </font>
    <font>
      <b/>
      <sz val="10"/>
      <color rgb="FFFF0000"/>
      <name val="Arial"/>
      <family val="2"/>
    </font>
    <font>
      <sz val="9"/>
      <color theme="1"/>
      <name val="Arial Narrow"/>
      <family val="2"/>
    </font>
    <font>
      <b/>
      <sz val="9"/>
      <color theme="1"/>
      <name val="Arial Narrow"/>
      <family val="2"/>
    </font>
    <font>
      <b/>
      <sz val="11"/>
      <name val="Arial Narrow"/>
      <family val="2"/>
    </font>
    <font>
      <b/>
      <sz val="10"/>
      <color theme="1"/>
      <name val="Arial"/>
      <family val="2"/>
    </font>
    <font>
      <sz val="10"/>
      <color theme="2"/>
      <name val="Arial"/>
      <family val="2"/>
    </font>
    <font>
      <sz val="9"/>
      <color rgb="FFFF0000"/>
      <name val="Calibri"/>
      <family val="2"/>
      <scheme val="major"/>
    </font>
    <font>
      <b/>
      <sz val="11"/>
      <name val="Arial Narrow"/>
      <family val="2"/>
      <charset val="1"/>
    </font>
    <font>
      <b/>
      <sz val="11"/>
      <color theme="1"/>
      <name val="Calibri"/>
      <scheme val="minor"/>
    </font>
  </fonts>
  <fills count="30">
    <fill>
      <patternFill patternType="none"/>
    </fill>
    <fill>
      <patternFill patternType="gray125"/>
    </fill>
    <fill>
      <patternFill patternType="solid">
        <fgColor rgb="FFBFBFBF"/>
        <bgColor rgb="FFBFBFBF"/>
      </patternFill>
    </fill>
    <fill>
      <patternFill patternType="solid">
        <fgColor rgb="FFB7B7B7"/>
        <bgColor rgb="FFB7B7B7"/>
      </patternFill>
    </fill>
    <fill>
      <patternFill patternType="solid">
        <fgColor rgb="FFD8D8D8"/>
        <bgColor rgb="FFD8D8D8"/>
      </patternFill>
    </fill>
    <fill>
      <patternFill patternType="solid">
        <fgColor rgb="FFD9D9D9"/>
        <bgColor rgb="FFD9D9D9"/>
      </patternFill>
    </fill>
    <fill>
      <patternFill patternType="solid">
        <fgColor rgb="FFFFFF00"/>
        <bgColor rgb="FFFFFF00"/>
      </patternFill>
    </fill>
    <fill>
      <patternFill patternType="solid">
        <fgColor theme="0"/>
        <bgColor theme="0"/>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
      <patternFill patternType="solid">
        <fgColor theme="8" tint="0.59999389629810485"/>
        <bgColor indexed="64"/>
      </patternFill>
    </fill>
    <fill>
      <patternFill patternType="solid">
        <fgColor rgb="FFDCDCDC"/>
        <bgColor rgb="FFDCDCDC"/>
      </patternFill>
    </fill>
    <fill>
      <patternFill patternType="solid">
        <fgColor rgb="FF87CEEB"/>
        <bgColor rgb="FF87CEEB"/>
      </patternFill>
    </fill>
    <fill>
      <patternFill patternType="solid">
        <fgColor rgb="FFFFFF00"/>
        <bgColor rgb="FFC0C0C0"/>
      </patternFill>
    </fill>
    <fill>
      <patternFill patternType="solid">
        <fgColor theme="2"/>
        <bgColor indexed="64"/>
      </patternFill>
    </fill>
    <fill>
      <patternFill patternType="solid">
        <fgColor rgb="FFDCDCDC"/>
        <bgColor indexed="64"/>
      </patternFill>
    </fill>
    <fill>
      <patternFill patternType="solid">
        <fgColor theme="0"/>
        <bgColor rgb="FFFFFF00"/>
      </patternFill>
    </fill>
    <fill>
      <patternFill patternType="solid">
        <fgColor rgb="FFB0E0E6"/>
        <bgColor rgb="FFB0E0E6"/>
      </patternFill>
    </fill>
    <fill>
      <patternFill patternType="solid">
        <fgColor rgb="FFA4C2F4"/>
        <bgColor rgb="FFA4C2F4"/>
      </patternFill>
    </fill>
    <fill>
      <patternFill patternType="solid">
        <fgColor rgb="FF9FC5E8"/>
        <bgColor rgb="FF9FC5E8"/>
      </patternFill>
    </fill>
    <fill>
      <patternFill patternType="solid">
        <fgColor rgb="FFCCCCCC"/>
        <bgColor rgb="FFCCCCCC"/>
      </patternFill>
    </fill>
    <fill>
      <patternFill patternType="solid">
        <fgColor theme="0"/>
        <bgColor rgb="FFDCDCDC"/>
      </patternFill>
    </fill>
    <fill>
      <patternFill patternType="solid">
        <fgColor theme="0"/>
        <bgColor rgb="FFFFFFFF"/>
      </patternFill>
    </fill>
    <fill>
      <patternFill patternType="solid">
        <fgColor theme="1" tint="0.34998626667073579"/>
        <bgColor rgb="FFFFFFFF"/>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bgColor rgb="FFCCCCCC"/>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auto="1"/>
      </bottom>
      <diagonal/>
    </border>
    <border>
      <left/>
      <right style="thin">
        <color theme="1"/>
      </right>
      <top style="thin">
        <color theme="1"/>
      </top>
      <bottom style="thin">
        <color auto="1"/>
      </bottom>
      <diagonal/>
    </border>
    <border>
      <left/>
      <right/>
      <top style="thin">
        <color theme="1"/>
      </top>
      <bottom style="thin">
        <color theme="1"/>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right style="thin">
        <color rgb="FF000000"/>
      </right>
      <top/>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style="thin">
        <color theme="1"/>
      </right>
      <top/>
      <bottom style="thin">
        <color theme="1"/>
      </bottom>
      <diagonal/>
    </border>
    <border>
      <left/>
      <right style="thin">
        <color theme="1"/>
      </right>
      <top/>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s>
  <cellStyleXfs count="8">
    <xf numFmtId="0" fontId="0" fillId="0" borderId="0"/>
    <xf numFmtId="165" fontId="2" fillId="0" borderId="0" applyFont="0" applyFill="0" applyBorder="0" applyAlignment="0" applyProtection="0"/>
    <xf numFmtId="0" fontId="2" fillId="0" borderId="6"/>
    <xf numFmtId="169" fontId="2" fillId="0" borderId="6" applyFont="0" applyFill="0" applyBorder="0" applyAlignment="0" applyProtection="0">
      <alignment vertical="center"/>
    </xf>
    <xf numFmtId="9" fontId="2" fillId="0" borderId="6" applyFont="0" applyFill="0" applyBorder="0" applyAlignment="0" applyProtection="0">
      <alignment vertical="center"/>
    </xf>
    <xf numFmtId="173" fontId="2" fillId="0" borderId="6" applyFont="0" applyFill="0" applyBorder="0" applyAlignment="0" applyProtection="0">
      <alignment vertical="center"/>
    </xf>
    <xf numFmtId="0" fontId="3" fillId="0" borderId="6">
      <alignment vertical="center"/>
    </xf>
    <xf numFmtId="9" fontId="37" fillId="0" borderId="0" applyFont="0" applyFill="0" applyBorder="0" applyAlignment="0" applyProtection="0"/>
  </cellStyleXfs>
  <cellXfs count="635">
    <xf numFmtId="0" fontId="0" fillId="0" borderId="0" xfId="0"/>
    <xf numFmtId="0" fontId="2" fillId="0" borderId="6" xfId="2" applyAlignment="1" applyProtection="1">
      <alignment vertical="center"/>
      <protection locked="0"/>
    </xf>
    <xf numFmtId="0" fontId="2" fillId="0" borderId="6" xfId="2" applyAlignment="1" applyProtection="1">
      <alignment horizontal="center" vertical="center"/>
      <protection locked="0"/>
    </xf>
    <xf numFmtId="0" fontId="17" fillId="0" borderId="6" xfId="2" applyFont="1" applyAlignment="1" applyProtection="1">
      <alignment horizontal="center" vertical="center"/>
      <protection locked="0"/>
    </xf>
    <xf numFmtId="0" fontId="17" fillId="0" borderId="6" xfId="2" applyFont="1" applyAlignment="1" applyProtection="1">
      <alignment vertical="center"/>
      <protection locked="0"/>
    </xf>
    <xf numFmtId="0" fontId="2" fillId="0" borderId="6" xfId="2" applyAlignment="1" applyProtection="1">
      <alignment vertical="center" wrapText="1"/>
      <protection locked="0"/>
    </xf>
    <xf numFmtId="165" fontId="17" fillId="0" borderId="6" xfId="2" applyNumberFormat="1" applyFont="1" applyAlignment="1" applyProtection="1">
      <alignment horizontal="center" vertical="center"/>
      <protection locked="0"/>
    </xf>
    <xf numFmtId="169" fontId="4" fillId="0" borderId="6" xfId="3" applyFont="1" applyAlignment="1" applyProtection="1">
      <alignment horizontal="center" vertical="center" wrapText="1"/>
      <protection locked="0"/>
    </xf>
    <xf numFmtId="169" fontId="4" fillId="0" borderId="6" xfId="3" applyFont="1" applyAlignment="1" applyProtection="1">
      <alignment horizontal="center" vertical="center" wrapText="1"/>
    </xf>
    <xf numFmtId="0" fontId="4" fillId="0" borderId="6" xfId="2" applyFont="1" applyAlignment="1" applyProtection="1">
      <alignment horizontal="left" vertical="center" wrapText="1"/>
      <protection locked="0"/>
    </xf>
    <xf numFmtId="0" fontId="17" fillId="11" borderId="10" xfId="2" applyFont="1" applyFill="1" applyBorder="1" applyAlignment="1" applyProtection="1">
      <alignment vertical="center"/>
      <protection locked="0"/>
    </xf>
    <xf numFmtId="0" fontId="2" fillId="0" borderId="12" xfId="2" applyBorder="1" applyAlignment="1" applyProtection="1">
      <alignment vertical="center"/>
      <protection locked="0"/>
    </xf>
    <xf numFmtId="0" fontId="21" fillId="0" borderId="6" xfId="2" applyFont="1" applyAlignment="1" applyProtection="1">
      <alignment vertical="center" wrapText="1"/>
      <protection locked="0"/>
    </xf>
    <xf numFmtId="0" fontId="2" fillId="10" borderId="6" xfId="2" applyFill="1" applyAlignment="1" applyProtection="1">
      <alignment vertical="center"/>
      <protection locked="0"/>
    </xf>
    <xf numFmtId="173" fontId="21" fillId="10" borderId="6" xfId="5" applyFont="1" applyFill="1" applyBorder="1" applyAlignment="1" applyProtection="1">
      <alignment vertical="center" wrapText="1"/>
      <protection locked="0"/>
    </xf>
    <xf numFmtId="173" fontId="21" fillId="10" borderId="6" xfId="5" applyFont="1" applyFill="1" applyBorder="1" applyAlignment="1" applyProtection="1">
      <alignment vertical="center" wrapText="1"/>
    </xf>
    <xf numFmtId="173" fontId="21" fillId="0" borderId="6" xfId="5" applyFont="1" applyFill="1" applyBorder="1" applyAlignment="1" applyProtection="1">
      <alignment vertical="center" wrapText="1"/>
      <protection locked="0"/>
    </xf>
    <xf numFmtId="173" fontId="21" fillId="0" borderId="6" xfId="5" applyFont="1" applyFill="1" applyBorder="1" applyAlignment="1" applyProtection="1">
      <alignment vertical="center" wrapText="1"/>
    </xf>
    <xf numFmtId="0" fontId="1" fillId="0" borderId="6" xfId="2" applyFont="1" applyAlignment="1" applyProtection="1">
      <alignment vertical="center"/>
      <protection locked="0"/>
    </xf>
    <xf numFmtId="171" fontId="20" fillId="0" borderId="8" xfId="2" applyNumberFormat="1" applyFont="1" applyBorder="1" applyAlignment="1" applyProtection="1">
      <alignment horizontal="center" vertical="center" wrapText="1"/>
      <protection locked="0"/>
    </xf>
    <xf numFmtId="0" fontId="4" fillId="0" borderId="6" xfId="2" applyFont="1" applyAlignment="1" applyProtection="1">
      <alignment horizontal="center" vertical="center" wrapText="1"/>
      <protection locked="0"/>
    </xf>
    <xf numFmtId="171" fontId="4" fillId="0" borderId="8" xfId="2" applyNumberFormat="1" applyFont="1" applyBorder="1" applyAlignment="1" applyProtection="1">
      <alignment horizontal="center" vertical="center" wrapText="1"/>
      <protection locked="0"/>
    </xf>
    <xf numFmtId="0" fontId="4" fillId="0" borderId="8" xfId="2" applyFont="1" applyBorder="1" applyAlignment="1" applyProtection="1">
      <alignment horizontal="center" vertical="center" wrapText="1"/>
      <protection locked="0"/>
    </xf>
    <xf numFmtId="171" fontId="17" fillId="0" borderId="8" xfId="2" applyNumberFormat="1" applyFont="1" applyBorder="1" applyAlignment="1" applyProtection="1">
      <alignment horizontal="center" vertical="center"/>
      <protection locked="0"/>
    </xf>
    <xf numFmtId="0" fontId="17" fillId="11" borderId="10" xfId="2" applyFont="1" applyFill="1" applyBorder="1" applyAlignment="1" applyProtection="1">
      <alignment horizontal="center" vertical="center"/>
      <protection locked="0"/>
    </xf>
    <xf numFmtId="0" fontId="2" fillId="0" borderId="10" xfId="2" applyBorder="1" applyAlignment="1" applyProtection="1">
      <alignment horizontal="center" vertical="center"/>
      <protection locked="0"/>
    </xf>
    <xf numFmtId="0" fontId="2" fillId="0" borderId="12" xfId="2" applyBorder="1" applyAlignment="1" applyProtection="1">
      <alignment horizontal="center" vertical="center"/>
      <protection locked="0"/>
    </xf>
    <xf numFmtId="0" fontId="4" fillId="0" borderId="19" xfId="2" applyFont="1" applyBorder="1" applyAlignment="1" applyProtection="1">
      <alignment vertical="center" wrapText="1"/>
      <protection locked="0"/>
    </xf>
    <xf numFmtId="0" fontId="4" fillId="0" borderId="16" xfId="2" applyFont="1" applyBorder="1" applyAlignment="1" applyProtection="1">
      <alignment vertical="center" wrapText="1"/>
      <protection locked="0"/>
    </xf>
    <xf numFmtId="0" fontId="17" fillId="11" borderId="18" xfId="2" applyFont="1" applyFill="1" applyBorder="1" applyAlignment="1" applyProtection="1">
      <alignment vertical="center"/>
      <protection locked="0"/>
    </xf>
    <xf numFmtId="0" fontId="2" fillId="0" borderId="6" xfId="2" applyAlignment="1">
      <alignment vertical="center"/>
    </xf>
    <xf numFmtId="0" fontId="2" fillId="0" borderId="6" xfId="2" applyAlignment="1">
      <alignment horizontal="center" vertical="center"/>
    </xf>
    <xf numFmtId="0" fontId="17" fillId="0" borderId="6" xfId="2" applyFont="1" applyAlignment="1">
      <alignment vertical="center"/>
    </xf>
    <xf numFmtId="0" fontId="17" fillId="0" borderId="6" xfId="2" applyFont="1" applyAlignment="1">
      <alignment horizontal="center" vertical="center"/>
    </xf>
    <xf numFmtId="0" fontId="20" fillId="0" borderId="6" xfId="2" applyFont="1" applyAlignment="1">
      <alignment vertical="center" wrapText="1"/>
    </xf>
    <xf numFmtId="0" fontId="20" fillId="0" borderId="6" xfId="2" applyFont="1" applyAlignment="1">
      <alignment horizontal="left" vertical="center" wrapText="1"/>
    </xf>
    <xf numFmtId="0" fontId="20" fillId="0" borderId="8" xfId="2" applyFont="1" applyBorder="1" applyAlignment="1">
      <alignment horizontal="center" vertical="center" wrapText="1"/>
    </xf>
    <xf numFmtId="171" fontId="20" fillId="0" borderId="8" xfId="2" applyNumberFormat="1" applyFont="1" applyBorder="1" applyAlignment="1">
      <alignment horizontal="center" vertical="center" wrapText="1"/>
    </xf>
    <xf numFmtId="0" fontId="21" fillId="0" borderId="6" xfId="2" applyFont="1" applyAlignment="1">
      <alignment vertical="center" wrapText="1"/>
    </xf>
    <xf numFmtId="0" fontId="18" fillId="0" borderId="6" xfId="2" applyFont="1" applyAlignment="1">
      <alignment horizontal="center" vertical="center" wrapText="1"/>
    </xf>
    <xf numFmtId="49" fontId="18" fillId="8" borderId="6" xfId="2" applyNumberFormat="1" applyFont="1" applyFill="1" applyAlignment="1">
      <alignment horizontal="center" vertical="center" wrapText="1"/>
    </xf>
    <xf numFmtId="0" fontId="2" fillId="0" borderId="11" xfId="2" applyBorder="1" applyAlignment="1">
      <alignment vertical="center"/>
    </xf>
    <xf numFmtId="0" fontId="2" fillId="0" borderId="12" xfId="2" applyBorder="1" applyAlignment="1">
      <alignment vertical="center"/>
    </xf>
    <xf numFmtId="0" fontId="2" fillId="0" borderId="10" xfId="2" applyBorder="1" applyAlignment="1">
      <alignment vertical="center"/>
    </xf>
    <xf numFmtId="0" fontId="17" fillId="11" borderId="11" xfId="2" applyFont="1" applyFill="1" applyBorder="1" applyAlignment="1">
      <alignment vertical="center"/>
    </xf>
    <xf numFmtId="0" fontId="17" fillId="11" borderId="10" xfId="2" applyFont="1" applyFill="1" applyBorder="1" applyAlignment="1">
      <alignment vertical="center"/>
    </xf>
    <xf numFmtId="171" fontId="17" fillId="0" borderId="8" xfId="2" applyNumberFormat="1" applyFont="1" applyBorder="1" applyAlignment="1">
      <alignment horizontal="center" vertical="center"/>
    </xf>
    <xf numFmtId="0" fontId="4" fillId="0" borderId="6" xfId="2" applyFont="1" applyAlignment="1">
      <alignment horizontal="center" vertical="center" wrapText="1"/>
    </xf>
    <xf numFmtId="0" fontId="4" fillId="0" borderId="6" xfId="2" applyFont="1" applyAlignment="1">
      <alignment horizontal="left" vertical="center" wrapText="1"/>
    </xf>
    <xf numFmtId="10" fontId="4" fillId="0" borderId="14" xfId="7" applyNumberFormat="1" applyFont="1" applyBorder="1" applyAlignment="1" applyProtection="1">
      <alignment horizontal="center" vertical="center" wrapText="1"/>
    </xf>
    <xf numFmtId="0" fontId="17" fillId="11" borderId="17" xfId="2" applyFont="1" applyFill="1" applyBorder="1" applyAlignment="1">
      <alignment vertical="center"/>
    </xf>
    <xf numFmtId="0" fontId="17" fillId="11" borderId="18" xfId="2" applyFont="1" applyFill="1" applyBorder="1" applyAlignment="1">
      <alignment vertical="center"/>
    </xf>
    <xf numFmtId="0" fontId="4" fillId="0" borderId="6" xfId="2" applyFont="1" applyAlignment="1">
      <alignment vertical="center"/>
    </xf>
    <xf numFmtId="0" fontId="4" fillId="0" borderId="6" xfId="2" applyFont="1" applyAlignment="1">
      <alignment vertical="center" wrapText="1"/>
    </xf>
    <xf numFmtId="0" fontId="2" fillId="0" borderId="6" xfId="2" applyAlignment="1">
      <alignment horizontal="justify" vertical="center"/>
    </xf>
    <xf numFmtId="0" fontId="4" fillId="10" borderId="19" xfId="2" applyFont="1" applyFill="1" applyBorder="1" applyAlignment="1" applyProtection="1">
      <alignment vertical="center" wrapText="1"/>
      <protection locked="0"/>
    </xf>
    <xf numFmtId="0" fontId="4" fillId="10" borderId="16" xfId="2" applyFont="1" applyFill="1" applyBorder="1" applyAlignment="1" applyProtection="1">
      <alignment vertical="center" wrapText="1"/>
      <protection locked="0"/>
    </xf>
    <xf numFmtId="0" fontId="2" fillId="0" borderId="11" xfId="2" applyBorder="1" applyAlignment="1">
      <alignment horizontal="left" vertical="center"/>
    </xf>
    <xf numFmtId="0" fontId="17" fillId="11" borderId="11" xfId="2" applyFont="1" applyFill="1" applyBorder="1" applyAlignment="1">
      <alignment horizontal="left" vertical="center"/>
    </xf>
    <xf numFmtId="49" fontId="20" fillId="8" borderId="14" xfId="2" applyNumberFormat="1" applyFont="1" applyFill="1" applyBorder="1" applyAlignment="1">
      <alignment horizontal="center" vertical="center" wrapText="1"/>
    </xf>
    <xf numFmtId="0" fontId="4" fillId="10" borderId="15" xfId="2" applyFont="1" applyFill="1" applyBorder="1" applyAlignment="1">
      <alignment vertical="center"/>
    </xf>
    <xf numFmtId="0" fontId="4" fillId="10" borderId="19" xfId="2" applyFont="1" applyFill="1" applyBorder="1" applyAlignment="1">
      <alignment vertical="center" wrapText="1"/>
    </xf>
    <xf numFmtId="0" fontId="4" fillId="10" borderId="16" xfId="2" applyFont="1" applyFill="1" applyBorder="1" applyAlignment="1">
      <alignment vertical="center" wrapText="1"/>
    </xf>
    <xf numFmtId="0" fontId="4" fillId="10" borderId="15" xfId="2" applyFont="1" applyFill="1" applyBorder="1" applyAlignment="1">
      <alignment vertical="center" wrapText="1"/>
    </xf>
    <xf numFmtId="10" fontId="4" fillId="10" borderId="14" xfId="7" applyNumberFormat="1" applyFont="1" applyFill="1" applyBorder="1" applyAlignment="1" applyProtection="1">
      <alignment horizontal="center" vertical="center" wrapText="1"/>
    </xf>
    <xf numFmtId="49" fontId="18" fillId="8" borderId="14" xfId="2" applyNumberFormat="1" applyFont="1" applyFill="1" applyBorder="1" applyAlignment="1">
      <alignment horizontal="center" vertical="center" wrapText="1"/>
    </xf>
    <xf numFmtId="0" fontId="36" fillId="25" borderId="6" xfId="2" applyFont="1" applyFill="1" applyAlignment="1" applyProtection="1">
      <alignment horizontal="center" vertical="center"/>
      <protection locked="0"/>
    </xf>
    <xf numFmtId="0" fontId="0" fillId="0" borderId="20" xfId="0" applyBorder="1"/>
    <xf numFmtId="0" fontId="0" fillId="0" borderId="9" xfId="0" applyBorder="1"/>
    <xf numFmtId="0" fontId="38" fillId="26" borderId="8" xfId="0" applyFont="1" applyFill="1" applyBorder="1" applyAlignment="1">
      <alignment horizontal="center" vertical="center" wrapText="1"/>
    </xf>
    <xf numFmtId="0" fontId="0" fillId="0" borderId="20" xfId="0" applyBorder="1" applyAlignment="1">
      <alignment horizontal="center"/>
    </xf>
    <xf numFmtId="0" fontId="39" fillId="0" borderId="21" xfId="0" applyFont="1" applyBorder="1" applyAlignment="1">
      <alignment horizontal="center" vertical="center"/>
    </xf>
    <xf numFmtId="0" fontId="39" fillId="0" borderId="21" xfId="0" applyFont="1" applyBorder="1" applyAlignment="1">
      <alignment horizontal="left" vertical="center"/>
    </xf>
    <xf numFmtId="179" fontId="39" fillId="0" borderId="21" xfId="1" applyNumberFormat="1" applyFont="1" applyBorder="1" applyAlignment="1">
      <alignment horizontal="left" vertical="center"/>
    </xf>
    <xf numFmtId="175" fontId="39" fillId="0" borderId="21" xfId="0" applyNumberFormat="1" applyFont="1" applyBorder="1" applyAlignment="1">
      <alignment horizontal="center" vertical="center"/>
    </xf>
    <xf numFmtId="0" fontId="39" fillId="0" borderId="8" xfId="0" applyFont="1" applyBorder="1" applyAlignment="1">
      <alignment horizontal="center" vertical="center"/>
    </xf>
    <xf numFmtId="0" fontId="0" fillId="0" borderId="6" xfId="0" applyBorder="1"/>
    <xf numFmtId="0" fontId="0" fillId="0" borderId="25" xfId="0" applyBorder="1"/>
    <xf numFmtId="0" fontId="0" fillId="0" borderId="13" xfId="0" applyBorder="1"/>
    <xf numFmtId="0" fontId="0" fillId="0" borderId="26" xfId="0" applyBorder="1"/>
    <xf numFmtId="179" fontId="38" fillId="0" borderId="8" xfId="1" applyNumberFormat="1" applyFont="1" applyBorder="1" applyAlignment="1">
      <alignment vertical="center"/>
    </xf>
    <xf numFmtId="165" fontId="39" fillId="0" borderId="21" xfId="1" applyFont="1" applyBorder="1" applyAlignment="1">
      <alignment horizontal="center" vertical="center"/>
    </xf>
    <xf numFmtId="0" fontId="39" fillId="0" borderId="26" xfId="0" applyFont="1" applyBorder="1" applyAlignment="1">
      <alignment horizontal="left" vertical="center"/>
    </xf>
    <xf numFmtId="0" fontId="1" fillId="0" borderId="6" xfId="0" applyFont="1" applyBorder="1"/>
    <xf numFmtId="0" fontId="38" fillId="26" borderId="11" xfId="0" applyFont="1" applyFill="1" applyBorder="1" applyAlignment="1">
      <alignment horizontal="center" vertical="center" wrapText="1"/>
    </xf>
    <xf numFmtId="0" fontId="1" fillId="0" borderId="11" xfId="0" applyFont="1" applyBorder="1" applyAlignment="1">
      <alignment horizontal="center"/>
    </xf>
    <xf numFmtId="1" fontId="39" fillId="0" borderId="25" xfId="0" applyNumberFormat="1" applyFont="1" applyBorder="1" applyAlignment="1">
      <alignment horizontal="center" vertical="center"/>
    </xf>
    <xf numFmtId="181" fontId="0" fillId="0" borderId="9" xfId="0" applyNumberFormat="1" applyBorder="1"/>
    <xf numFmtId="168" fontId="0" fillId="0" borderId="9" xfId="0" applyNumberFormat="1" applyBorder="1"/>
    <xf numFmtId="0" fontId="39" fillId="28" borderId="21" xfId="0" applyFont="1" applyFill="1" applyBorder="1" applyAlignment="1">
      <alignment horizontal="left" vertical="center"/>
    </xf>
    <xf numFmtId="0" fontId="39" fillId="28" borderId="21" xfId="0" applyFont="1" applyFill="1" applyBorder="1" applyAlignment="1">
      <alignment horizontal="center" vertical="center"/>
    </xf>
    <xf numFmtId="0" fontId="39" fillId="28" borderId="25" xfId="0" applyFont="1" applyFill="1" applyBorder="1" applyAlignment="1">
      <alignment horizontal="center" vertical="center"/>
    </xf>
    <xf numFmtId="182" fontId="0" fillId="0" borderId="9" xfId="7" applyNumberFormat="1" applyFont="1" applyBorder="1"/>
    <xf numFmtId="0" fontId="1" fillId="0" borderId="0" xfId="0" applyFont="1"/>
    <xf numFmtId="0" fontId="2" fillId="0" borderId="6" xfId="0" applyFont="1" applyBorder="1"/>
    <xf numFmtId="1" fontId="0" fillId="0" borderId="0" xfId="0" applyNumberFormat="1"/>
    <xf numFmtId="0" fontId="42" fillId="0" borderId="8" xfId="0" applyFont="1" applyBorder="1" applyAlignment="1">
      <alignment horizontal="left" vertical="center"/>
    </xf>
    <xf numFmtId="0" fontId="42" fillId="0" borderId="8" xfId="0" applyFont="1" applyBorder="1" applyAlignment="1">
      <alignment horizontal="center" vertical="center"/>
    </xf>
    <xf numFmtId="1" fontId="42" fillId="0" borderId="8" xfId="0" applyNumberFormat="1" applyFont="1" applyBorder="1" applyAlignment="1">
      <alignment horizontal="center" vertical="center"/>
    </xf>
    <xf numFmtId="0" fontId="39" fillId="0" borderId="11" xfId="0" applyFont="1" applyBorder="1" applyAlignment="1">
      <alignment horizontal="center" vertical="center"/>
    </xf>
    <xf numFmtId="171" fontId="18" fillId="0" borderId="6" xfId="2" applyNumberFormat="1" applyFont="1" applyAlignment="1">
      <alignment horizontal="center" vertical="center" wrapText="1"/>
    </xf>
    <xf numFmtId="171" fontId="18" fillId="0" borderId="6" xfId="2" applyNumberFormat="1" applyFont="1" applyAlignment="1" applyProtection="1">
      <alignment horizontal="center" vertical="center" wrapText="1"/>
      <protection locked="0"/>
    </xf>
    <xf numFmtId="0" fontId="2" fillId="0" borderId="23" xfId="2" applyBorder="1" applyAlignment="1" applyProtection="1">
      <alignment vertical="center"/>
      <protection locked="0"/>
    </xf>
    <xf numFmtId="0" fontId="2" fillId="0" borderId="24" xfId="2" applyBorder="1" applyAlignment="1" applyProtection="1">
      <alignment horizontal="center" vertical="center"/>
      <protection locked="0"/>
    </xf>
    <xf numFmtId="0" fontId="21" fillId="0" borderId="20" xfId="2" applyFont="1" applyBorder="1" applyAlignment="1">
      <alignment horizontal="center" vertical="center" wrapText="1"/>
    </xf>
    <xf numFmtId="0" fontId="21" fillId="0" borderId="6" xfId="2" applyFont="1" applyAlignment="1">
      <alignment horizontal="center" vertical="center" wrapText="1"/>
    </xf>
    <xf numFmtId="0" fontId="2" fillId="0" borderId="9" xfId="2" applyBorder="1" applyAlignment="1" applyProtection="1">
      <alignment horizontal="center" vertical="center"/>
      <protection locked="0"/>
    </xf>
    <xf numFmtId="0" fontId="17" fillId="0" borderId="9" xfId="2" applyFont="1" applyBorder="1" applyAlignment="1" applyProtection="1">
      <alignment horizontal="center" vertical="center"/>
      <protection locked="0"/>
    </xf>
    <xf numFmtId="0" fontId="18" fillId="0" borderId="6" xfId="2" applyFont="1" applyAlignment="1">
      <alignment vertical="center" wrapText="1"/>
    </xf>
    <xf numFmtId="172" fontId="35" fillId="24" borderId="26" xfId="2" applyNumberFormat="1" applyFont="1" applyFill="1" applyBorder="1" applyAlignment="1" applyProtection="1">
      <alignment vertical="center" wrapText="1"/>
      <protection locked="0"/>
    </xf>
    <xf numFmtId="0" fontId="24" fillId="0" borderId="6" xfId="2" applyFont="1" applyAlignment="1">
      <alignment horizontal="justify" vertical="center" wrapText="1"/>
    </xf>
    <xf numFmtId="171" fontId="21" fillId="0" borderId="6" xfId="2" applyNumberFormat="1" applyFont="1" applyAlignment="1">
      <alignment horizontal="center" vertical="center" wrapText="1"/>
    </xf>
    <xf numFmtId="171" fontId="21" fillId="0" borderId="6" xfId="2" applyNumberFormat="1" applyFont="1" applyAlignment="1" applyProtection="1">
      <alignment horizontal="center" vertical="center" wrapText="1"/>
      <protection locked="0"/>
    </xf>
    <xf numFmtId="171" fontId="21" fillId="0" borderId="9" xfId="2" applyNumberFormat="1" applyFont="1" applyBorder="1" applyAlignment="1" applyProtection="1">
      <alignment horizontal="center" vertical="center" wrapText="1"/>
      <protection locked="0"/>
    </xf>
    <xf numFmtId="0" fontId="19" fillId="6" borderId="20" xfId="2" applyFont="1" applyFill="1" applyBorder="1" applyAlignment="1">
      <alignment horizontal="center" vertical="center" wrapText="1"/>
    </xf>
    <xf numFmtId="0" fontId="19" fillId="6" borderId="6" xfId="2" applyFont="1" applyFill="1" applyAlignment="1">
      <alignment horizontal="center" vertical="center" wrapText="1"/>
    </xf>
    <xf numFmtId="0" fontId="25" fillId="6" borderId="6" xfId="2" applyFont="1" applyFill="1" applyAlignment="1">
      <alignment horizontal="justify" vertical="center" wrapText="1"/>
    </xf>
    <xf numFmtId="171" fontId="19" fillId="6" borderId="6" xfId="2" applyNumberFormat="1" applyFont="1" applyFill="1" applyAlignment="1">
      <alignment horizontal="center" vertical="center" wrapText="1"/>
    </xf>
    <xf numFmtId="171" fontId="19" fillId="6" borderId="6" xfId="2" applyNumberFormat="1" applyFont="1" applyFill="1" applyAlignment="1" applyProtection="1">
      <alignment horizontal="center" vertical="center" wrapText="1"/>
      <protection locked="0"/>
    </xf>
    <xf numFmtId="171" fontId="19" fillId="6" borderId="9" xfId="2" applyNumberFormat="1" applyFont="1" applyFill="1" applyBorder="1" applyAlignment="1" applyProtection="1">
      <alignment horizontal="center" vertical="center" wrapText="1"/>
      <protection locked="0"/>
    </xf>
    <xf numFmtId="0" fontId="19" fillId="12" borderId="20" xfId="2" applyFont="1" applyFill="1" applyBorder="1" applyAlignment="1">
      <alignment horizontal="center" vertical="center" wrapText="1"/>
    </xf>
    <xf numFmtId="0" fontId="25" fillId="12" borderId="6" xfId="2" applyFont="1" applyFill="1" applyAlignment="1">
      <alignment horizontal="justify" vertical="center" wrapText="1"/>
    </xf>
    <xf numFmtId="0" fontId="19" fillId="12" borderId="6" xfId="2" applyFont="1" applyFill="1" applyAlignment="1">
      <alignment horizontal="center" vertical="center" wrapText="1"/>
    </xf>
    <xf numFmtId="171" fontId="19" fillId="12" borderId="6" xfId="2" applyNumberFormat="1" applyFont="1" applyFill="1" applyAlignment="1">
      <alignment horizontal="center" vertical="center" wrapText="1"/>
    </xf>
    <xf numFmtId="171" fontId="19" fillId="12" borderId="6" xfId="2" applyNumberFormat="1" applyFont="1" applyFill="1" applyAlignment="1" applyProtection="1">
      <alignment horizontal="center" vertical="center" wrapText="1"/>
      <protection locked="0"/>
    </xf>
    <xf numFmtId="171" fontId="19" fillId="12" borderId="9" xfId="2" applyNumberFormat="1" applyFont="1" applyFill="1" applyBorder="1" applyAlignment="1" applyProtection="1">
      <alignment horizontal="center" vertical="center" wrapText="1"/>
      <protection locked="0"/>
    </xf>
    <xf numFmtId="49" fontId="18" fillId="0" borderId="20" xfId="2" applyNumberFormat="1" applyFont="1" applyBorder="1" applyAlignment="1">
      <alignment horizontal="center" vertical="center" wrapText="1"/>
    </xf>
    <xf numFmtId="49" fontId="18" fillId="0" borderId="6" xfId="2" applyNumberFormat="1" applyFont="1" applyAlignment="1">
      <alignment horizontal="center" vertical="center" wrapText="1"/>
    </xf>
    <xf numFmtId="4" fontId="18" fillId="0" borderId="6" xfId="2" applyNumberFormat="1" applyFont="1" applyAlignment="1">
      <alignment horizontal="center" vertical="center" wrapText="1"/>
    </xf>
    <xf numFmtId="171" fontId="18" fillId="0" borderId="9" xfId="2" applyNumberFormat="1" applyFont="1" applyBorder="1" applyAlignment="1" applyProtection="1">
      <alignment horizontal="center" vertical="center" wrapText="1"/>
      <protection locked="0"/>
    </xf>
    <xf numFmtId="49" fontId="18" fillId="8" borderId="20" xfId="2" applyNumberFormat="1" applyFont="1" applyFill="1" applyBorder="1" applyAlignment="1">
      <alignment horizontal="center" vertical="center" wrapText="1"/>
    </xf>
    <xf numFmtId="171" fontId="18" fillId="10" borderId="6" xfId="2" applyNumberFormat="1" applyFont="1" applyFill="1" applyAlignment="1" applyProtection="1">
      <alignment horizontal="center" vertical="center" wrapText="1"/>
      <protection locked="0"/>
    </xf>
    <xf numFmtId="171" fontId="18" fillId="10" borderId="9" xfId="2" applyNumberFormat="1" applyFont="1" applyFill="1" applyBorder="1" applyAlignment="1" applyProtection="1">
      <alignment horizontal="center" vertical="center" wrapText="1"/>
      <protection locked="0"/>
    </xf>
    <xf numFmtId="0" fontId="26" fillId="0" borderId="6" xfId="2" applyFont="1" applyAlignment="1">
      <alignment horizontal="justify" vertical="center" wrapText="1"/>
    </xf>
    <xf numFmtId="171" fontId="18" fillId="0" borderId="6" xfId="6" applyNumberFormat="1" applyFont="1" applyAlignment="1" applyProtection="1">
      <alignment horizontal="center" vertical="center" wrapText="1"/>
      <protection locked="0"/>
    </xf>
    <xf numFmtId="0" fontId="26" fillId="8" borderId="6" xfId="2" applyFont="1" applyFill="1" applyAlignment="1">
      <alignment horizontal="justify" vertical="center" wrapText="1"/>
    </xf>
    <xf numFmtId="171" fontId="18" fillId="8" borderId="6" xfId="2" applyNumberFormat="1" applyFont="1" applyFill="1" applyAlignment="1" applyProtection="1">
      <alignment horizontal="center" vertical="center" wrapText="1"/>
      <protection locked="0"/>
    </xf>
    <xf numFmtId="171" fontId="18" fillId="8" borderId="9" xfId="2" applyNumberFormat="1" applyFont="1" applyFill="1" applyBorder="1" applyAlignment="1" applyProtection="1">
      <alignment horizontal="center" vertical="center" wrapText="1"/>
      <protection locked="0"/>
    </xf>
    <xf numFmtId="0" fontId="19" fillId="13" borderId="20" xfId="2" applyFont="1" applyFill="1" applyBorder="1" applyAlignment="1">
      <alignment horizontal="center" vertical="center" wrapText="1"/>
    </xf>
    <xf numFmtId="0" fontId="19" fillId="13" borderId="6" xfId="2" applyFont="1" applyFill="1" applyAlignment="1">
      <alignment horizontal="center" vertical="center" wrapText="1"/>
    </xf>
    <xf numFmtId="0" fontId="25" fillId="13" borderId="6" xfId="2" applyFont="1" applyFill="1" applyAlignment="1">
      <alignment horizontal="justify" vertical="center" wrapText="1"/>
    </xf>
    <xf numFmtId="171" fontId="19" fillId="13" borderId="6" xfId="2" applyNumberFormat="1" applyFont="1" applyFill="1" applyAlignment="1">
      <alignment horizontal="center" vertical="center" wrapText="1"/>
    </xf>
    <xf numFmtId="171" fontId="19" fillId="13" borderId="6" xfId="2" applyNumberFormat="1" applyFont="1" applyFill="1" applyAlignment="1" applyProtection="1">
      <alignment horizontal="center" vertical="center" wrapText="1"/>
      <protection locked="0"/>
    </xf>
    <xf numFmtId="171" fontId="19" fillId="13" borderId="9" xfId="2" applyNumberFormat="1" applyFont="1" applyFill="1" applyBorder="1" applyAlignment="1" applyProtection="1">
      <alignment horizontal="center" vertical="center" wrapText="1"/>
      <protection locked="0"/>
    </xf>
    <xf numFmtId="0" fontId="21" fillId="8" borderId="20" xfId="2" applyFont="1" applyFill="1" applyBorder="1" applyAlignment="1">
      <alignment horizontal="center" vertical="center" wrapText="1"/>
    </xf>
    <xf numFmtId="0" fontId="24" fillId="8" borderId="6" xfId="2" applyFont="1" applyFill="1" applyAlignment="1">
      <alignment horizontal="justify" vertical="center" wrapText="1"/>
    </xf>
    <xf numFmtId="178" fontId="18" fillId="8" borderId="6" xfId="2" applyNumberFormat="1" applyFont="1" applyFill="1" applyAlignment="1" applyProtection="1">
      <alignment horizontal="center" vertical="center" wrapText="1"/>
      <protection locked="0"/>
    </xf>
    <xf numFmtId="178" fontId="18" fillId="8" borderId="9" xfId="2" applyNumberFormat="1" applyFont="1" applyFill="1" applyBorder="1" applyAlignment="1" applyProtection="1">
      <alignment horizontal="center" vertical="center" wrapText="1"/>
      <protection locked="0"/>
    </xf>
    <xf numFmtId="171" fontId="19" fillId="22" borderId="6" xfId="2" applyNumberFormat="1" applyFont="1" applyFill="1" applyAlignment="1" applyProtection="1">
      <alignment horizontal="center" vertical="center" wrapText="1"/>
      <protection locked="0"/>
    </xf>
    <xf numFmtId="171" fontId="19" fillId="22" borderId="9" xfId="2" applyNumberFormat="1" applyFont="1" applyFill="1" applyBorder="1" applyAlignment="1" applyProtection="1">
      <alignment horizontal="center" vertical="center" wrapText="1"/>
      <protection locked="0"/>
    </xf>
    <xf numFmtId="171" fontId="21" fillId="10" borderId="6" xfId="2" applyNumberFormat="1" applyFont="1" applyFill="1" applyAlignment="1" applyProtection="1">
      <alignment horizontal="center" vertical="center" wrapText="1"/>
      <protection locked="0"/>
    </xf>
    <xf numFmtId="177" fontId="18" fillId="8" borderId="6" xfId="2" applyNumberFormat="1" applyFont="1" applyFill="1" applyAlignment="1" applyProtection="1">
      <alignment horizontal="center" vertical="center" wrapText="1"/>
      <protection locked="0"/>
    </xf>
    <xf numFmtId="171" fontId="19" fillId="21" borderId="6" xfId="2" applyNumberFormat="1" applyFont="1" applyFill="1" applyAlignment="1" applyProtection="1">
      <alignment horizontal="center" vertical="center" wrapText="1"/>
      <protection locked="0"/>
    </xf>
    <xf numFmtId="171" fontId="19" fillId="21" borderId="9" xfId="2" applyNumberFormat="1" applyFont="1" applyFill="1" applyBorder="1" applyAlignment="1" applyProtection="1">
      <alignment horizontal="center" vertical="center" wrapText="1"/>
      <protection locked="0"/>
    </xf>
    <xf numFmtId="171" fontId="19" fillId="8" borderId="6" xfId="2" applyNumberFormat="1" applyFont="1" applyFill="1" applyAlignment="1" applyProtection="1">
      <alignment horizontal="center" vertical="center" wrapText="1"/>
      <protection locked="0"/>
    </xf>
    <xf numFmtId="171" fontId="19" fillId="8" borderId="9" xfId="2" applyNumberFormat="1" applyFont="1" applyFill="1" applyBorder="1" applyAlignment="1" applyProtection="1">
      <alignment horizontal="center" vertical="center" wrapText="1"/>
      <protection locked="0"/>
    </xf>
    <xf numFmtId="176" fontId="18" fillId="8" borderId="6" xfId="2" applyNumberFormat="1" applyFont="1" applyFill="1" applyAlignment="1" applyProtection="1">
      <alignment horizontal="center" vertical="center" wrapText="1"/>
      <protection locked="0"/>
    </xf>
    <xf numFmtId="171" fontId="19" fillId="18" borderId="6" xfId="2" applyNumberFormat="1" applyFont="1" applyFill="1" applyAlignment="1" applyProtection="1">
      <alignment horizontal="center" vertical="center" wrapText="1"/>
      <protection locked="0"/>
    </xf>
    <xf numFmtId="171" fontId="19" fillId="18" borderId="9" xfId="2" applyNumberFormat="1" applyFont="1" applyFill="1" applyBorder="1" applyAlignment="1" applyProtection="1">
      <alignment horizontal="center" vertical="center" wrapText="1"/>
      <protection locked="0"/>
    </xf>
    <xf numFmtId="171" fontId="21" fillId="15" borderId="6" xfId="2" applyNumberFormat="1" applyFont="1" applyFill="1" applyAlignment="1" applyProtection="1">
      <alignment horizontal="center" vertical="center" wrapText="1"/>
      <protection locked="0"/>
    </xf>
    <xf numFmtId="171" fontId="21" fillId="15" borderId="9" xfId="2" applyNumberFormat="1" applyFont="1" applyFill="1" applyBorder="1" applyAlignment="1" applyProtection="1">
      <alignment horizontal="center" vertical="center" wrapText="1"/>
      <protection locked="0"/>
    </xf>
    <xf numFmtId="175" fontId="18" fillId="0" borderId="9" xfId="2" applyNumberFormat="1" applyFont="1" applyBorder="1" applyAlignment="1" applyProtection="1">
      <alignment horizontal="center" vertical="center" wrapText="1"/>
      <protection locked="0"/>
    </xf>
    <xf numFmtId="171" fontId="19" fillId="17" borderId="6" xfId="2" applyNumberFormat="1" applyFont="1" applyFill="1" applyAlignment="1" applyProtection="1">
      <alignment horizontal="center" vertical="center" wrapText="1"/>
      <protection locked="0"/>
    </xf>
    <xf numFmtId="171" fontId="19" fillId="17" borderId="9" xfId="2" applyNumberFormat="1" applyFont="1" applyFill="1" applyBorder="1" applyAlignment="1" applyProtection="1">
      <alignment horizontal="center" vertical="center" wrapText="1"/>
      <protection locked="0"/>
    </xf>
    <xf numFmtId="0" fontId="19" fillId="0" borderId="20" xfId="2" applyFont="1" applyBorder="1" applyAlignment="1">
      <alignment horizontal="center" vertical="center" wrapText="1"/>
    </xf>
    <xf numFmtId="0" fontId="19" fillId="0" borderId="6" xfId="2" applyFont="1" applyAlignment="1">
      <alignment horizontal="center" vertical="center" wrapText="1"/>
    </xf>
    <xf numFmtId="0" fontId="25" fillId="0" borderId="6" xfId="2" applyFont="1" applyAlignment="1">
      <alignment horizontal="justify" vertical="center" wrapText="1"/>
    </xf>
    <xf numFmtId="171" fontId="19" fillId="0" borderId="6" xfId="2" applyNumberFormat="1" applyFont="1" applyAlignment="1">
      <alignment horizontal="center" vertical="center" wrapText="1"/>
    </xf>
    <xf numFmtId="171" fontId="19" fillId="0" borderId="6" xfId="2" applyNumberFormat="1" applyFont="1" applyAlignment="1" applyProtection="1">
      <alignment horizontal="center" vertical="center" wrapText="1"/>
      <protection locked="0"/>
    </xf>
    <xf numFmtId="171" fontId="19" fillId="0" borderId="9" xfId="2" applyNumberFormat="1" applyFont="1" applyBorder="1" applyAlignment="1" applyProtection="1">
      <alignment horizontal="center" vertical="center" wrapText="1"/>
      <protection locked="0"/>
    </xf>
    <xf numFmtId="171" fontId="19" fillId="10" borderId="9" xfId="2" applyNumberFormat="1" applyFont="1" applyFill="1" applyBorder="1" applyAlignment="1" applyProtection="1">
      <alignment horizontal="center" vertical="center" wrapText="1"/>
      <protection locked="0"/>
    </xf>
    <xf numFmtId="0" fontId="19" fillId="16" borderId="6" xfId="2" applyFont="1" applyFill="1" applyAlignment="1" applyProtection="1">
      <alignment horizontal="center" vertical="center" wrapText="1"/>
      <protection locked="0"/>
    </xf>
    <xf numFmtId="164" fontId="19" fillId="16" borderId="9" xfId="3" applyNumberFormat="1" applyFont="1" applyFill="1" applyBorder="1" applyAlignment="1" applyProtection="1">
      <alignment horizontal="center" vertical="center" wrapText="1"/>
      <protection locked="0"/>
    </xf>
    <xf numFmtId="0" fontId="21" fillId="0" borderId="6" xfId="2" applyFont="1" applyAlignment="1" applyProtection="1">
      <alignment horizontal="center" vertical="center" wrapText="1"/>
      <protection locked="0"/>
    </xf>
    <xf numFmtId="164" fontId="21" fillId="0" borderId="9" xfId="3" applyNumberFormat="1" applyFont="1" applyBorder="1" applyAlignment="1" applyProtection="1">
      <alignment horizontal="center" vertical="center" wrapText="1"/>
      <protection locked="0"/>
    </xf>
    <xf numFmtId="0" fontId="2" fillId="0" borderId="9" xfId="2" applyBorder="1" applyAlignment="1" applyProtection="1">
      <alignment vertical="center"/>
      <protection locked="0"/>
    </xf>
    <xf numFmtId="171" fontId="18" fillId="15" borderId="6" xfId="2" applyNumberFormat="1" applyFont="1" applyFill="1" applyAlignment="1" applyProtection="1">
      <alignment horizontal="center" vertical="center" wrapText="1"/>
      <protection locked="0"/>
    </xf>
    <xf numFmtId="171" fontId="19" fillId="14" borderId="6" xfId="2" applyNumberFormat="1" applyFont="1" applyFill="1" applyAlignment="1" applyProtection="1">
      <alignment horizontal="center" vertical="center" wrapText="1"/>
      <protection locked="0"/>
    </xf>
    <xf numFmtId="171" fontId="19" fillId="14" borderId="9" xfId="2" applyNumberFormat="1" applyFont="1" applyFill="1" applyBorder="1" applyAlignment="1" applyProtection="1">
      <alignment horizontal="center" vertical="center" wrapText="1"/>
      <protection locked="0"/>
    </xf>
    <xf numFmtId="172" fontId="21" fillId="0" borderId="9" xfId="2" applyNumberFormat="1" applyFont="1" applyBorder="1" applyAlignment="1" applyProtection="1">
      <alignment horizontal="center" vertical="center" wrapText="1"/>
      <protection locked="0"/>
    </xf>
    <xf numFmtId="0" fontId="23" fillId="5" borderId="20" xfId="2" applyFont="1" applyFill="1" applyBorder="1" applyAlignment="1">
      <alignment vertical="center" wrapText="1"/>
    </xf>
    <xf numFmtId="0" fontId="2" fillId="0" borderId="6" xfId="2" applyAlignment="1" applyProtection="1">
      <alignment horizontal="left" vertical="center"/>
      <protection locked="0"/>
    </xf>
    <xf numFmtId="9" fontId="0" fillId="0" borderId="9" xfId="4" applyFont="1" applyBorder="1" applyAlignment="1" applyProtection="1">
      <alignment horizontal="center" vertical="center"/>
      <protection locked="0"/>
    </xf>
    <xf numFmtId="0" fontId="2" fillId="0" borderId="6" xfId="2" applyAlignment="1">
      <alignment horizontal="left" vertical="center"/>
    </xf>
    <xf numFmtId="171" fontId="19" fillId="27" borderId="6" xfId="2" applyNumberFormat="1" applyFont="1" applyFill="1" applyAlignment="1" applyProtection="1">
      <alignment horizontal="center" vertical="center" wrapText="1"/>
      <protection locked="0"/>
    </xf>
    <xf numFmtId="171" fontId="19" fillId="27" borderId="9" xfId="2" applyNumberFormat="1" applyFont="1" applyFill="1" applyBorder="1" applyAlignment="1" applyProtection="1">
      <alignment horizontal="center" vertical="center" wrapText="1"/>
      <protection locked="0"/>
    </xf>
    <xf numFmtId="171" fontId="18" fillId="0" borderId="9" xfId="2" applyNumberFormat="1" applyFont="1" applyBorder="1" applyAlignment="1">
      <alignment horizontal="center" vertical="center" wrapText="1"/>
    </xf>
    <xf numFmtId="4" fontId="18" fillId="0" borderId="20" xfId="2" applyNumberFormat="1" applyFont="1" applyBorder="1" applyAlignment="1">
      <alignment horizontal="center" vertical="center" wrapText="1"/>
    </xf>
    <xf numFmtId="171" fontId="18" fillId="0" borderId="20" xfId="2" applyNumberFormat="1" applyFont="1" applyBorder="1" applyAlignment="1" applyProtection="1">
      <alignment horizontal="center" vertical="center" wrapText="1"/>
      <protection locked="0"/>
    </xf>
    <xf numFmtId="171" fontId="20" fillId="0" borderId="6" xfId="2" applyNumberFormat="1" applyFont="1" applyAlignment="1" applyProtection="1">
      <alignment horizontal="center" vertical="center" wrapText="1"/>
      <protection locked="0"/>
    </xf>
    <xf numFmtId="178" fontId="18" fillId="0" borderId="6" xfId="2" applyNumberFormat="1" applyFont="1" applyAlignment="1" applyProtection="1">
      <alignment horizontal="center" vertical="center" wrapText="1"/>
      <protection locked="0"/>
    </xf>
    <xf numFmtId="175" fontId="18" fillId="0" borderId="6" xfId="2" applyNumberFormat="1" applyFont="1" applyAlignment="1" applyProtection="1">
      <alignment horizontal="center" vertical="center" wrapText="1"/>
      <protection locked="0"/>
    </xf>
    <xf numFmtId="164" fontId="19" fillId="0" borderId="6" xfId="3" applyNumberFormat="1" applyFont="1" applyFill="1" applyBorder="1" applyAlignment="1" applyProtection="1">
      <alignment horizontal="center" vertical="center" wrapText="1"/>
      <protection locked="0"/>
    </xf>
    <xf numFmtId="164" fontId="21" fillId="0" borderId="6" xfId="3" applyNumberFormat="1" applyFont="1" applyFill="1" applyBorder="1" applyAlignment="1" applyProtection="1">
      <alignment horizontal="center" vertical="center" wrapText="1"/>
      <protection locked="0"/>
    </xf>
    <xf numFmtId="0" fontId="17" fillId="0" borderId="6" xfId="2" applyFont="1" applyAlignment="1" applyProtection="1">
      <alignment vertical="center" wrapText="1"/>
      <protection locked="0"/>
    </xf>
    <xf numFmtId="171" fontId="20" fillId="0" borderId="6" xfId="2" applyNumberFormat="1" applyFont="1" applyAlignment="1">
      <alignment horizontal="center" vertical="center" wrapText="1"/>
    </xf>
    <xf numFmtId="164" fontId="19" fillId="0" borderId="6" xfId="3" applyNumberFormat="1" applyFont="1" applyFill="1" applyBorder="1" applyAlignment="1" applyProtection="1">
      <alignment horizontal="center" vertical="center" wrapText="1"/>
    </xf>
    <xf numFmtId="164" fontId="21" fillId="0" borderId="6" xfId="3" applyNumberFormat="1" applyFont="1" applyFill="1" applyBorder="1" applyAlignment="1" applyProtection="1">
      <alignment horizontal="center" vertical="center" wrapText="1"/>
    </xf>
    <xf numFmtId="0" fontId="17" fillId="0" borderId="20" xfId="2" applyFont="1" applyBorder="1" applyAlignment="1" applyProtection="1">
      <alignment vertical="center"/>
      <protection locked="0"/>
    </xf>
    <xf numFmtId="172" fontId="35" fillId="24" borderId="25" xfId="2" applyNumberFormat="1" applyFont="1" applyFill="1" applyBorder="1" applyAlignment="1" applyProtection="1">
      <alignment vertical="center" wrapText="1"/>
      <protection locked="0"/>
    </xf>
    <xf numFmtId="171" fontId="21" fillId="0" borderId="20" xfId="2" applyNumberFormat="1" applyFont="1" applyBorder="1" applyAlignment="1" applyProtection="1">
      <alignment horizontal="center" vertical="center" wrapText="1"/>
      <protection locked="0"/>
    </xf>
    <xf numFmtId="171" fontId="19" fillId="6" borderId="20" xfId="2" applyNumberFormat="1" applyFont="1" applyFill="1" applyBorder="1" applyAlignment="1" applyProtection="1">
      <alignment horizontal="center" vertical="center" wrapText="1"/>
      <protection locked="0"/>
    </xf>
    <xf numFmtId="171" fontId="19" fillId="12" borderId="20" xfId="2" applyNumberFormat="1" applyFont="1" applyFill="1" applyBorder="1" applyAlignment="1" applyProtection="1">
      <alignment horizontal="center" vertical="center" wrapText="1"/>
      <protection locked="0"/>
    </xf>
    <xf numFmtId="171" fontId="18" fillId="10" borderId="20" xfId="2" applyNumberFormat="1" applyFont="1" applyFill="1" applyBorder="1" applyAlignment="1" applyProtection="1">
      <alignment horizontal="center" vertical="center" wrapText="1"/>
      <protection locked="0"/>
    </xf>
    <xf numFmtId="171" fontId="18" fillId="0" borderId="20" xfId="6" applyNumberFormat="1" applyFont="1" applyBorder="1" applyAlignment="1" applyProtection="1">
      <alignment horizontal="center" vertical="center" wrapText="1"/>
      <protection locked="0"/>
    </xf>
    <xf numFmtId="173" fontId="21" fillId="0" borderId="20" xfId="5" applyFont="1" applyFill="1" applyBorder="1" applyAlignment="1" applyProtection="1">
      <alignment vertical="center" wrapText="1"/>
      <protection locked="0"/>
    </xf>
    <xf numFmtId="171" fontId="19" fillId="13" borderId="20" xfId="2" applyNumberFormat="1" applyFont="1" applyFill="1" applyBorder="1" applyAlignment="1" applyProtection="1">
      <alignment horizontal="center" vertical="center" wrapText="1"/>
      <protection locked="0"/>
    </xf>
    <xf numFmtId="171" fontId="18" fillId="8" borderId="20" xfId="2" applyNumberFormat="1" applyFont="1" applyFill="1" applyBorder="1" applyAlignment="1" applyProtection="1">
      <alignment horizontal="center" vertical="center" wrapText="1"/>
      <protection locked="0"/>
    </xf>
    <xf numFmtId="171" fontId="19" fillId="22" borderId="20" xfId="2" applyNumberFormat="1" applyFont="1" applyFill="1" applyBorder="1" applyAlignment="1" applyProtection="1">
      <alignment horizontal="center" vertical="center" wrapText="1"/>
      <protection locked="0"/>
    </xf>
    <xf numFmtId="171" fontId="21" fillId="10" borderId="20" xfId="2" applyNumberFormat="1" applyFont="1" applyFill="1" applyBorder="1" applyAlignment="1" applyProtection="1">
      <alignment horizontal="center" vertical="center" wrapText="1"/>
      <protection locked="0"/>
    </xf>
    <xf numFmtId="178" fontId="18" fillId="8" borderId="20" xfId="2" applyNumberFormat="1" applyFont="1" applyFill="1" applyBorder="1" applyAlignment="1" applyProtection="1">
      <alignment horizontal="center" vertical="center" wrapText="1"/>
      <protection locked="0"/>
    </xf>
    <xf numFmtId="177" fontId="18" fillId="8" borderId="20" xfId="2" applyNumberFormat="1" applyFont="1" applyFill="1" applyBorder="1" applyAlignment="1" applyProtection="1">
      <alignment horizontal="center" vertical="center" wrapText="1"/>
      <protection locked="0"/>
    </xf>
    <xf numFmtId="171" fontId="19" fillId="21" borderId="20" xfId="2" applyNumberFormat="1" applyFont="1" applyFill="1" applyBorder="1" applyAlignment="1" applyProtection="1">
      <alignment horizontal="center" vertical="center" wrapText="1"/>
      <protection locked="0"/>
    </xf>
    <xf numFmtId="171" fontId="19" fillId="8" borderId="20" xfId="2" applyNumberFormat="1" applyFont="1" applyFill="1" applyBorder="1" applyAlignment="1" applyProtection="1">
      <alignment horizontal="center" vertical="center" wrapText="1"/>
      <protection locked="0"/>
    </xf>
    <xf numFmtId="176" fontId="18" fillId="8" borderId="20" xfId="2" applyNumberFormat="1" applyFont="1" applyFill="1" applyBorder="1" applyAlignment="1" applyProtection="1">
      <alignment horizontal="center" vertical="center" wrapText="1"/>
      <protection locked="0"/>
    </xf>
    <xf numFmtId="171" fontId="19" fillId="18" borderId="20" xfId="2" applyNumberFormat="1" applyFont="1" applyFill="1" applyBorder="1" applyAlignment="1" applyProtection="1">
      <alignment horizontal="center" vertical="center" wrapText="1"/>
      <protection locked="0"/>
    </xf>
    <xf numFmtId="171" fontId="21" fillId="15" borderId="20" xfId="2" applyNumberFormat="1" applyFont="1" applyFill="1" applyBorder="1" applyAlignment="1" applyProtection="1">
      <alignment horizontal="center" vertical="center" wrapText="1"/>
      <protection locked="0"/>
    </xf>
    <xf numFmtId="171" fontId="19" fillId="17" borderId="20" xfId="2" applyNumberFormat="1" applyFont="1" applyFill="1" applyBorder="1" applyAlignment="1" applyProtection="1">
      <alignment horizontal="center" vertical="center" wrapText="1"/>
      <protection locked="0"/>
    </xf>
    <xf numFmtId="171" fontId="19" fillId="27" borderId="20" xfId="2" applyNumberFormat="1" applyFont="1" applyFill="1" applyBorder="1" applyAlignment="1" applyProtection="1">
      <alignment horizontal="center" vertical="center" wrapText="1"/>
      <protection locked="0"/>
    </xf>
    <xf numFmtId="171" fontId="19" fillId="0" borderId="20" xfId="2" applyNumberFormat="1" applyFont="1" applyBorder="1" applyAlignment="1" applyProtection="1">
      <alignment horizontal="center" vertical="center" wrapText="1"/>
      <protection locked="0"/>
    </xf>
    <xf numFmtId="173" fontId="21" fillId="10" borderId="20" xfId="5" applyFont="1" applyFill="1" applyBorder="1" applyAlignment="1" applyProtection="1">
      <alignment vertical="center" wrapText="1"/>
      <protection locked="0"/>
    </xf>
    <xf numFmtId="0" fontId="19" fillId="16" borderId="20" xfId="2" applyFont="1" applyFill="1" applyBorder="1" applyAlignment="1" applyProtection="1">
      <alignment horizontal="center" vertical="center" wrapText="1"/>
      <protection locked="0"/>
    </xf>
    <xf numFmtId="0" fontId="21" fillId="0" borderId="20" xfId="2" applyFont="1" applyBorder="1" applyAlignment="1" applyProtection="1">
      <alignment horizontal="center" vertical="center" wrapText="1"/>
      <protection locked="0"/>
    </xf>
    <xf numFmtId="0" fontId="2" fillId="0" borderId="20" xfId="2" applyBorder="1" applyAlignment="1" applyProtection="1">
      <alignment vertical="center"/>
      <protection locked="0"/>
    </xf>
    <xf numFmtId="171" fontId="18" fillId="15" borderId="20" xfId="2" applyNumberFormat="1" applyFont="1" applyFill="1" applyBorder="1" applyAlignment="1" applyProtection="1">
      <alignment horizontal="center" vertical="center" wrapText="1"/>
      <protection locked="0"/>
    </xf>
    <xf numFmtId="171" fontId="19" fillId="14" borderId="20" xfId="2" applyNumberFormat="1" applyFont="1" applyFill="1" applyBorder="1" applyAlignment="1" applyProtection="1">
      <alignment horizontal="center" vertical="center" wrapText="1"/>
      <protection locked="0"/>
    </xf>
    <xf numFmtId="0" fontId="2" fillId="0" borderId="20" xfId="2" applyBorder="1" applyAlignment="1" applyProtection="1">
      <alignment horizontal="left" vertical="center"/>
      <protection locked="0"/>
    </xf>
    <xf numFmtId="10" fontId="4" fillId="0" borderId="35" xfId="7" applyNumberFormat="1" applyFont="1" applyBorder="1" applyAlignment="1" applyProtection="1">
      <alignment horizontal="center" vertical="center" wrapText="1"/>
      <protection locked="0"/>
    </xf>
    <xf numFmtId="171" fontId="21" fillId="0" borderId="9" xfId="2" applyNumberFormat="1" applyFont="1" applyBorder="1" applyAlignment="1">
      <alignment horizontal="center" vertical="center" wrapText="1"/>
    </xf>
    <xf numFmtId="171" fontId="19" fillId="6" borderId="9" xfId="2" applyNumberFormat="1" applyFont="1" applyFill="1" applyBorder="1" applyAlignment="1">
      <alignment horizontal="center" vertical="center" wrapText="1"/>
    </xf>
    <xf numFmtId="171" fontId="19" fillId="12" borderId="9" xfId="2" applyNumberFormat="1" applyFont="1" applyFill="1" applyBorder="1" applyAlignment="1">
      <alignment horizontal="center" vertical="center" wrapText="1"/>
    </xf>
    <xf numFmtId="171" fontId="19" fillId="13" borderId="9" xfId="2" applyNumberFormat="1" applyFont="1" applyFill="1" applyBorder="1" applyAlignment="1">
      <alignment horizontal="center" vertical="center" wrapText="1"/>
    </xf>
    <xf numFmtId="171" fontId="19" fillId="0" borderId="9" xfId="2" applyNumberFormat="1" applyFont="1" applyBorder="1" applyAlignment="1">
      <alignment horizontal="center" vertical="center" wrapText="1"/>
    </xf>
    <xf numFmtId="164" fontId="19" fillId="16" borderId="9" xfId="3" applyNumberFormat="1" applyFont="1" applyFill="1" applyBorder="1" applyAlignment="1" applyProtection="1">
      <alignment horizontal="center" vertical="center" wrapText="1"/>
    </xf>
    <xf numFmtId="164" fontId="21" fillId="0" borderId="9" xfId="3" applyNumberFormat="1" applyFont="1" applyBorder="1" applyAlignment="1" applyProtection="1">
      <alignment horizontal="center" vertical="center" wrapText="1"/>
    </xf>
    <xf numFmtId="0" fontId="2" fillId="0" borderId="9" xfId="2" applyBorder="1" applyAlignment="1">
      <alignment horizontal="center" vertical="center"/>
    </xf>
    <xf numFmtId="9" fontId="0" fillId="0" borderId="9" xfId="4" applyFont="1" applyBorder="1" applyAlignment="1" applyProtection="1">
      <alignment vertical="center"/>
    </xf>
    <xf numFmtId="0" fontId="35" fillId="24" borderId="22" xfId="2" applyFont="1" applyFill="1" applyBorder="1" applyAlignment="1" applyProtection="1">
      <alignment horizontal="center" vertical="center" wrapText="1"/>
      <protection locked="0"/>
    </xf>
    <xf numFmtId="0" fontId="35" fillId="24" borderId="24" xfId="2" applyFont="1" applyFill="1" applyBorder="1" applyAlignment="1" applyProtection="1">
      <alignment horizontal="center" vertical="center" wrapText="1"/>
      <protection locked="0"/>
    </xf>
    <xf numFmtId="171" fontId="21" fillId="8" borderId="20" xfId="2" applyNumberFormat="1" applyFont="1" applyFill="1" applyBorder="1" applyAlignment="1" applyProtection="1">
      <alignment horizontal="center" vertical="center" wrapText="1"/>
      <protection locked="0"/>
    </xf>
    <xf numFmtId="171" fontId="21" fillId="8" borderId="9" xfId="2" applyNumberFormat="1" applyFont="1" applyFill="1" applyBorder="1" applyAlignment="1" applyProtection="1">
      <alignment horizontal="center" vertical="center" wrapText="1"/>
      <protection locked="0"/>
    </xf>
    <xf numFmtId="0" fontId="2" fillId="0" borderId="20" xfId="2" applyBorder="1" applyAlignment="1" applyProtection="1">
      <alignment horizontal="center" vertical="center"/>
      <protection locked="0"/>
    </xf>
    <xf numFmtId="0" fontId="4" fillId="0" borderId="9" xfId="2" applyFont="1" applyBorder="1" applyAlignment="1" applyProtection="1">
      <alignment horizontal="center" vertical="center" wrapText="1"/>
      <protection locked="0"/>
    </xf>
    <xf numFmtId="0" fontId="4" fillId="10" borderId="33" xfId="2" applyFont="1" applyFill="1" applyBorder="1" applyAlignment="1" applyProtection="1">
      <alignment vertical="center" wrapText="1"/>
      <protection locked="0"/>
    </xf>
    <xf numFmtId="10" fontId="4" fillId="10" borderId="34" xfId="7" applyNumberFormat="1" applyFont="1" applyFill="1" applyBorder="1" applyAlignment="1" applyProtection="1">
      <alignment horizontal="center" vertical="center" wrapText="1"/>
      <protection locked="0"/>
    </xf>
    <xf numFmtId="172" fontId="35" fillId="24" borderId="22" xfId="2" applyNumberFormat="1" applyFont="1" applyFill="1" applyBorder="1" applyAlignment="1">
      <alignment horizontal="center" vertical="center" wrapText="1"/>
    </xf>
    <xf numFmtId="0" fontId="35" fillId="24" borderId="23" xfId="2" applyFont="1" applyFill="1" applyBorder="1" applyAlignment="1" applyProtection="1">
      <alignment horizontal="center" vertical="center" wrapText="1"/>
      <protection locked="0"/>
    </xf>
    <xf numFmtId="0" fontId="18" fillId="0" borderId="20" xfId="2" applyFont="1" applyBorder="1" applyAlignment="1">
      <alignment horizontal="center" vertical="center" wrapText="1"/>
    </xf>
    <xf numFmtId="171" fontId="21" fillId="8" borderId="6" xfId="2" applyNumberFormat="1" applyFont="1" applyFill="1" applyAlignment="1" applyProtection="1">
      <alignment horizontal="center" vertical="center" wrapText="1"/>
      <protection locked="0"/>
    </xf>
    <xf numFmtId="0" fontId="2" fillId="0" borderId="20" xfId="2" applyBorder="1" applyAlignment="1">
      <alignment horizontal="center" vertical="center"/>
    </xf>
    <xf numFmtId="0" fontId="4" fillId="0" borderId="20" xfId="2" applyFont="1" applyBorder="1" applyAlignment="1">
      <alignment horizontal="center" vertical="center" wrapText="1"/>
    </xf>
    <xf numFmtId="0" fontId="4" fillId="10" borderId="32" xfId="2" applyFont="1" applyFill="1" applyBorder="1" applyAlignment="1">
      <alignment vertical="center"/>
    </xf>
    <xf numFmtId="0" fontId="4" fillId="10" borderId="32" xfId="2" applyFont="1" applyFill="1" applyBorder="1" applyAlignment="1">
      <alignment vertical="center" wrapText="1"/>
    </xf>
    <xf numFmtId="49" fontId="20" fillId="8" borderId="36" xfId="2" applyNumberFormat="1" applyFont="1" applyFill="1" applyBorder="1" applyAlignment="1">
      <alignment horizontal="center" vertical="center" wrapText="1"/>
    </xf>
    <xf numFmtId="0" fontId="4" fillId="0" borderId="21" xfId="2" applyFont="1" applyBorder="1" applyAlignment="1">
      <alignment horizontal="left" vertical="center" wrapText="1"/>
    </xf>
    <xf numFmtId="171" fontId="4" fillId="0" borderId="21" xfId="2" applyNumberFormat="1" applyFont="1" applyBorder="1" applyAlignment="1">
      <alignment horizontal="center" vertical="center" wrapText="1"/>
    </xf>
    <xf numFmtId="172" fontId="35" fillId="24" borderId="22" xfId="2" applyNumberFormat="1" applyFont="1" applyFill="1" applyBorder="1" applyAlignment="1">
      <alignment vertical="center" wrapText="1"/>
    </xf>
    <xf numFmtId="172" fontId="35" fillId="24" borderId="23" xfId="2" applyNumberFormat="1" applyFont="1" applyFill="1" applyBorder="1" applyAlignment="1">
      <alignment vertical="center" wrapText="1"/>
    </xf>
    <xf numFmtId="0" fontId="35" fillId="24" borderId="23" xfId="2" applyFont="1" applyFill="1" applyBorder="1" applyAlignment="1">
      <alignment vertical="center" wrapText="1"/>
    </xf>
    <xf numFmtId="0" fontId="35" fillId="24" borderId="24" xfId="2" applyFont="1" applyFill="1" applyBorder="1" applyAlignment="1">
      <alignment vertical="center" wrapText="1"/>
    </xf>
    <xf numFmtId="0" fontId="21" fillId="8" borderId="6" xfId="2" applyFont="1" applyFill="1" applyAlignment="1">
      <alignment vertical="center" wrapText="1"/>
    </xf>
    <xf numFmtId="0" fontId="21" fillId="8" borderId="6" xfId="2" applyFont="1" applyFill="1" applyAlignment="1">
      <alignment horizontal="center" vertical="center" wrapText="1"/>
    </xf>
    <xf numFmtId="171" fontId="21" fillId="8" borderId="6" xfId="2" applyNumberFormat="1" applyFont="1" applyFill="1" applyAlignment="1">
      <alignment horizontal="center" vertical="center" wrapText="1"/>
    </xf>
    <xf numFmtId="171" fontId="21" fillId="8" borderId="9" xfId="2" applyNumberFormat="1" applyFont="1" applyFill="1" applyBorder="1" applyAlignment="1">
      <alignment horizontal="center" vertical="center" wrapText="1"/>
    </xf>
    <xf numFmtId="9" fontId="0" fillId="0" borderId="9" xfId="4" applyFont="1" applyBorder="1" applyAlignment="1" applyProtection="1">
      <alignment horizontal="center" vertical="center"/>
    </xf>
    <xf numFmtId="0" fontId="18" fillId="0" borderId="20" xfId="2" applyFont="1" applyBorder="1" applyAlignment="1">
      <alignment vertical="center" wrapText="1"/>
    </xf>
    <xf numFmtId="0" fontId="20" fillId="5" borderId="25" xfId="2" applyFont="1" applyFill="1" applyBorder="1" applyAlignment="1">
      <alignment horizontal="center" vertical="center" wrapText="1"/>
    </xf>
    <xf numFmtId="0" fontId="36" fillId="0" borderId="13" xfId="2" applyFont="1" applyBorder="1" applyAlignment="1">
      <alignment vertical="center"/>
    </xf>
    <xf numFmtId="0" fontId="2" fillId="0" borderId="25" xfId="2" applyBorder="1" applyAlignment="1" applyProtection="1">
      <alignment horizontal="center" vertical="center"/>
      <protection locked="0"/>
    </xf>
    <xf numFmtId="0" fontId="2" fillId="0" borderId="26" xfId="2" applyBorder="1" applyAlignment="1" applyProtection="1">
      <alignment horizontal="center" vertical="center"/>
      <protection locked="0"/>
    </xf>
    <xf numFmtId="0" fontId="2" fillId="0" borderId="25" xfId="2" applyBorder="1" applyAlignment="1" applyProtection="1">
      <alignment horizontal="left" vertical="center"/>
      <protection locked="0"/>
    </xf>
    <xf numFmtId="172" fontId="35" fillId="24" borderId="12" xfId="2" applyNumberFormat="1" applyFont="1" applyFill="1" applyBorder="1" applyAlignment="1" applyProtection="1">
      <alignment vertical="center" wrapText="1"/>
      <protection locked="0"/>
    </xf>
    <xf numFmtId="0" fontId="2" fillId="0" borderId="13" xfId="2" applyBorder="1" applyAlignment="1" applyProtection="1">
      <alignment horizontal="left" vertical="center"/>
      <protection locked="0"/>
    </xf>
    <xf numFmtId="0" fontId="1" fillId="0" borderId="6" xfId="0" applyFont="1" applyBorder="1" applyAlignment="1">
      <alignment horizontal="center"/>
    </xf>
    <xf numFmtId="179" fontId="38" fillId="0" borderId="6" xfId="1" applyNumberFormat="1" applyFont="1" applyBorder="1" applyAlignment="1">
      <alignment vertical="center"/>
    </xf>
    <xf numFmtId="0" fontId="42" fillId="28" borderId="21" xfId="0" applyFont="1" applyFill="1" applyBorder="1" applyAlignment="1">
      <alignment horizontal="left" vertical="center"/>
    </xf>
    <xf numFmtId="168" fontId="38" fillId="0" borderId="6" xfId="1" applyNumberFormat="1" applyFont="1" applyBorder="1" applyAlignment="1">
      <alignment horizontal="center" vertical="center"/>
    </xf>
    <xf numFmtId="179" fontId="38" fillId="0" borderId="10" xfId="1" applyNumberFormat="1" applyFont="1" applyBorder="1" applyAlignment="1">
      <alignment vertical="center"/>
    </xf>
    <xf numFmtId="0" fontId="36" fillId="25" borderId="22" xfId="2" applyFont="1" applyFill="1" applyBorder="1" applyAlignment="1" applyProtection="1">
      <alignment horizontal="center" vertical="center"/>
      <protection locked="0"/>
    </xf>
    <xf numFmtId="0" fontId="36" fillId="25" borderId="24" xfId="2" applyFont="1" applyFill="1" applyBorder="1" applyAlignment="1" applyProtection="1">
      <alignment horizontal="center" vertical="center"/>
      <protection locked="0"/>
    </xf>
    <xf numFmtId="0" fontId="36" fillId="25" borderId="6" xfId="2" applyFont="1" applyFill="1" applyAlignment="1" applyProtection="1">
      <alignment vertical="center"/>
      <protection locked="0"/>
    </xf>
    <xf numFmtId="0" fontId="21" fillId="0" borderId="22" xfId="2" applyFont="1" applyBorder="1" applyAlignment="1">
      <alignment vertical="center" wrapText="1"/>
    </xf>
    <xf numFmtId="0" fontId="21" fillId="0" borderId="23" xfId="2" applyFont="1" applyBorder="1" applyAlignment="1">
      <alignment vertical="center" wrapText="1"/>
    </xf>
    <xf numFmtId="0" fontId="2" fillId="0" borderId="23" xfId="2" applyBorder="1" applyAlignment="1">
      <alignment vertical="center"/>
    </xf>
    <xf numFmtId="0" fontId="2" fillId="0" borderId="23" xfId="2" applyBorder="1" applyAlignment="1">
      <alignment horizontal="center" vertical="center"/>
    </xf>
    <xf numFmtId="0" fontId="21" fillId="0" borderId="20" xfId="2" applyFont="1" applyBorder="1" applyAlignment="1">
      <alignment vertical="center" wrapText="1"/>
    </xf>
    <xf numFmtId="0" fontId="18" fillId="8" borderId="20" xfId="2" applyFont="1" applyFill="1" applyBorder="1" applyAlignment="1">
      <alignment vertical="center" wrapText="1"/>
    </xf>
    <xf numFmtId="0" fontId="18" fillId="8" borderId="6" xfId="2" applyFont="1" applyFill="1" applyAlignment="1">
      <alignment vertical="center" wrapText="1"/>
    </xf>
    <xf numFmtId="0" fontId="36" fillId="25" borderId="6" xfId="2" applyFont="1" applyFill="1" applyAlignment="1">
      <alignment vertical="center"/>
    </xf>
    <xf numFmtId="0" fontId="2" fillId="0" borderId="20" xfId="2" applyBorder="1" applyAlignment="1">
      <alignment vertical="center"/>
    </xf>
    <xf numFmtId="172" fontId="35" fillId="24" borderId="11" xfId="2" applyNumberFormat="1" applyFont="1" applyFill="1" applyBorder="1" applyAlignment="1">
      <alignment vertical="center" wrapText="1"/>
    </xf>
    <xf numFmtId="172" fontId="35" fillId="24" borderId="12" xfId="2" applyNumberFormat="1" applyFont="1" applyFill="1" applyBorder="1" applyAlignment="1">
      <alignment vertical="center" wrapText="1"/>
    </xf>
    <xf numFmtId="172" fontId="35" fillId="24" borderId="10" xfId="2" applyNumberFormat="1" applyFont="1" applyFill="1" applyBorder="1" applyAlignment="1">
      <alignment vertical="center" wrapText="1"/>
    </xf>
    <xf numFmtId="0" fontId="20" fillId="0" borderId="20" xfId="2" applyFont="1" applyBorder="1" applyAlignment="1">
      <alignment horizontal="center" vertical="center" wrapText="1"/>
    </xf>
    <xf numFmtId="0" fontId="20" fillId="0" borderId="6" xfId="2" applyFont="1" applyAlignment="1">
      <alignment horizontal="center" vertical="center" wrapText="1"/>
    </xf>
    <xf numFmtId="0" fontId="34" fillId="0" borderId="6" xfId="2" applyFont="1" applyAlignment="1">
      <alignment horizontal="justify" vertical="center" wrapText="1"/>
    </xf>
    <xf numFmtId="171" fontId="46" fillId="0" borderId="9" xfId="2" applyNumberFormat="1" applyFont="1" applyBorder="1" applyAlignment="1">
      <alignment horizontal="center" vertical="center" wrapText="1"/>
    </xf>
    <xf numFmtId="1" fontId="19" fillId="12" borderId="6" xfId="2" applyNumberFormat="1" applyFont="1" applyFill="1" applyAlignment="1">
      <alignment horizontal="center" vertical="center" wrapText="1"/>
    </xf>
    <xf numFmtId="0" fontId="26" fillId="7" borderId="6" xfId="2" applyFont="1" applyFill="1" applyAlignment="1">
      <alignment horizontal="justify" vertical="center" wrapText="1"/>
    </xf>
    <xf numFmtId="0" fontId="26" fillId="0" borderId="6" xfId="2" applyFont="1" applyAlignment="1">
      <alignment horizontal="left" vertical="center" wrapText="1"/>
    </xf>
    <xf numFmtId="0" fontId="24" fillId="0" borderId="6" xfId="2" applyFont="1" applyAlignment="1">
      <alignment horizontal="left" vertical="center" wrapText="1"/>
    </xf>
    <xf numFmtId="49" fontId="18" fillId="10" borderId="6" xfId="2" applyNumberFormat="1" applyFont="1" applyFill="1" applyAlignment="1">
      <alignment horizontal="center" vertical="center" wrapText="1"/>
    </xf>
    <xf numFmtId="0" fontId="26" fillId="10" borderId="6" xfId="2" applyFont="1" applyFill="1" applyAlignment="1">
      <alignment horizontal="justify" vertical="center" wrapText="1"/>
    </xf>
    <xf numFmtId="0" fontId="18" fillId="10" borderId="6" xfId="2" applyFont="1" applyFill="1" applyAlignment="1">
      <alignment horizontal="center" vertical="center" wrapText="1"/>
    </xf>
    <xf numFmtId="4" fontId="18" fillId="10" borderId="6" xfId="2" applyNumberFormat="1" applyFont="1" applyFill="1" applyAlignment="1">
      <alignment horizontal="center" vertical="center" wrapText="1"/>
    </xf>
    <xf numFmtId="171" fontId="18" fillId="10" borderId="6" xfId="2" applyNumberFormat="1" applyFont="1" applyFill="1" applyAlignment="1">
      <alignment horizontal="center" vertical="center" wrapText="1"/>
    </xf>
    <xf numFmtId="171" fontId="18" fillId="10" borderId="9" xfId="2" applyNumberFormat="1" applyFont="1" applyFill="1" applyBorder="1" applyAlignment="1">
      <alignment horizontal="center" vertical="center" wrapText="1"/>
    </xf>
    <xf numFmtId="4" fontId="18" fillId="10" borderId="20" xfId="2" applyNumberFormat="1" applyFont="1" applyFill="1" applyBorder="1" applyAlignment="1">
      <alignment horizontal="center" vertical="center" wrapText="1"/>
    </xf>
    <xf numFmtId="171" fontId="18" fillId="0" borderId="6" xfId="6" applyNumberFormat="1" applyFont="1" applyAlignment="1">
      <alignment horizontal="center" vertical="center" wrapText="1"/>
    </xf>
    <xf numFmtId="0" fontId="18" fillId="8" borderId="6" xfId="2" applyFont="1" applyFill="1" applyAlignment="1">
      <alignment horizontal="center" vertical="center" wrapText="1"/>
    </xf>
    <xf numFmtId="0" fontId="26" fillId="23" borderId="6" xfId="2" applyFont="1" applyFill="1" applyAlignment="1">
      <alignment horizontal="justify" vertical="center" wrapText="1"/>
    </xf>
    <xf numFmtId="0" fontId="18" fillId="23" borderId="6" xfId="2" applyFont="1" applyFill="1" applyAlignment="1">
      <alignment horizontal="center" vertical="center" wrapText="1"/>
    </xf>
    <xf numFmtId="171" fontId="18" fillId="8" borderId="9" xfId="2" applyNumberFormat="1" applyFont="1" applyFill="1" applyBorder="1" applyAlignment="1">
      <alignment horizontal="center" vertical="center" wrapText="1"/>
    </xf>
    <xf numFmtId="171" fontId="18" fillId="8" borderId="6" xfId="2" applyNumberFormat="1" applyFont="1" applyFill="1" applyAlignment="1">
      <alignment horizontal="center" vertical="center" wrapText="1"/>
    </xf>
    <xf numFmtId="178" fontId="18" fillId="8" borderId="9" xfId="2" applyNumberFormat="1" applyFont="1" applyFill="1" applyBorder="1" applyAlignment="1">
      <alignment horizontal="center" vertical="center" wrapText="1"/>
    </xf>
    <xf numFmtId="178" fontId="18" fillId="0" borderId="6" xfId="2" applyNumberFormat="1" applyFont="1" applyAlignment="1">
      <alignment horizontal="center" vertical="center" wrapText="1"/>
    </xf>
    <xf numFmtId="0" fontId="19" fillId="22" borderId="6" xfId="2" applyFont="1" applyFill="1" applyAlignment="1">
      <alignment horizontal="center" vertical="center" wrapText="1"/>
    </xf>
    <xf numFmtId="0" fontId="25" fillId="22" borderId="6" xfId="2" applyFont="1" applyFill="1" applyAlignment="1">
      <alignment horizontal="justify" vertical="center" wrapText="1"/>
    </xf>
    <xf numFmtId="171" fontId="19" fillId="22" borderId="6" xfId="2" applyNumberFormat="1" applyFont="1" applyFill="1" applyAlignment="1">
      <alignment horizontal="center" vertical="center" wrapText="1"/>
    </xf>
    <xf numFmtId="171" fontId="19" fillId="22" borderId="9" xfId="2" applyNumberFormat="1" applyFont="1" applyFill="1" applyBorder="1" applyAlignment="1">
      <alignment horizontal="center" vertical="center" wrapText="1"/>
    </xf>
    <xf numFmtId="0" fontId="19" fillId="22" borderId="20" xfId="2" applyFont="1" applyFill="1" applyBorder="1" applyAlignment="1">
      <alignment horizontal="center" vertical="center" wrapText="1"/>
    </xf>
    <xf numFmtId="0" fontId="24" fillId="7" borderId="6" xfId="2" applyFont="1" applyFill="1" applyAlignment="1">
      <alignment horizontal="justify" vertical="center" wrapText="1"/>
    </xf>
    <xf numFmtId="171" fontId="21" fillId="10" borderId="6" xfId="2" applyNumberFormat="1" applyFont="1" applyFill="1" applyAlignment="1">
      <alignment horizontal="center" vertical="center" wrapText="1"/>
    </xf>
    <xf numFmtId="0" fontId="26" fillId="0" borderId="6" xfId="2" applyFont="1" applyAlignment="1">
      <alignment horizontal="left" vertical="top" wrapText="1"/>
    </xf>
    <xf numFmtId="0" fontId="26" fillId="10" borderId="6" xfId="2" applyFont="1" applyFill="1" applyAlignment="1">
      <alignment horizontal="left" vertical="top" wrapText="1"/>
    </xf>
    <xf numFmtId="0" fontId="25" fillId="6" borderId="6" xfId="2" applyFont="1" applyFill="1" applyAlignment="1">
      <alignment horizontal="justify" vertical="center"/>
    </xf>
    <xf numFmtId="178" fontId="18" fillId="8" borderId="6" xfId="2" applyNumberFormat="1" applyFont="1" applyFill="1" applyAlignment="1">
      <alignment horizontal="center" vertical="center" wrapText="1"/>
    </xf>
    <xf numFmtId="177" fontId="18" fillId="8" borderId="6" xfId="2" applyNumberFormat="1" applyFont="1" applyFill="1" applyAlignment="1">
      <alignment horizontal="center" vertical="center" wrapText="1"/>
    </xf>
    <xf numFmtId="0" fontId="18" fillId="29" borderId="6" xfId="2" applyFont="1" applyFill="1" applyAlignment="1">
      <alignment horizontal="center" vertical="center" wrapText="1"/>
    </xf>
    <xf numFmtId="0" fontId="19" fillId="21" borderId="20" xfId="2" applyFont="1" applyFill="1" applyBorder="1" applyAlignment="1">
      <alignment horizontal="center" vertical="center" wrapText="1"/>
    </xf>
    <xf numFmtId="0" fontId="19" fillId="21" borderId="6" xfId="2" applyFont="1" applyFill="1" applyAlignment="1">
      <alignment horizontal="center" vertical="center" wrapText="1"/>
    </xf>
    <xf numFmtId="0" fontId="25" fillId="21" borderId="6" xfId="2" applyFont="1" applyFill="1" applyAlignment="1">
      <alignment horizontal="justify" vertical="center" wrapText="1"/>
    </xf>
    <xf numFmtId="171" fontId="19" fillId="21" borderId="6" xfId="2" applyNumberFormat="1" applyFont="1" applyFill="1" applyAlignment="1">
      <alignment horizontal="center" vertical="center" wrapText="1"/>
    </xf>
    <xf numFmtId="171" fontId="19" fillId="21" borderId="9" xfId="2" applyNumberFormat="1" applyFont="1" applyFill="1" applyBorder="1" applyAlignment="1">
      <alignment horizontal="center" vertical="center" wrapText="1"/>
    </xf>
    <xf numFmtId="0" fontId="19" fillId="8" borderId="20" xfId="2" applyFont="1" applyFill="1" applyBorder="1" applyAlignment="1">
      <alignment horizontal="center" vertical="center" wrapText="1"/>
    </xf>
    <xf numFmtId="0" fontId="19" fillId="8" borderId="6" xfId="2" applyFont="1" applyFill="1" applyAlignment="1">
      <alignment horizontal="center" vertical="center" wrapText="1"/>
    </xf>
    <xf numFmtId="0" fontId="25" fillId="8" borderId="6" xfId="2" applyFont="1" applyFill="1" applyAlignment="1">
      <alignment horizontal="justify" vertical="center" wrapText="1"/>
    </xf>
    <xf numFmtId="171" fontId="19" fillId="8" borderId="6" xfId="2" applyNumberFormat="1" applyFont="1" applyFill="1" applyAlignment="1">
      <alignment horizontal="center" vertical="center" wrapText="1"/>
    </xf>
    <xf numFmtId="171" fontId="19" fillId="8" borderId="9" xfId="2" applyNumberFormat="1" applyFont="1" applyFill="1" applyBorder="1" applyAlignment="1">
      <alignment horizontal="center" vertical="center" wrapText="1"/>
    </xf>
    <xf numFmtId="176" fontId="18" fillId="8" borderId="6" xfId="2" applyNumberFormat="1" applyFont="1" applyFill="1" applyAlignment="1">
      <alignment horizontal="center" vertical="center" wrapText="1"/>
    </xf>
    <xf numFmtId="0" fontId="19" fillId="18" borderId="20" xfId="2" applyFont="1" applyFill="1" applyBorder="1" applyAlignment="1">
      <alignment horizontal="center" vertical="center" wrapText="1"/>
    </xf>
    <xf numFmtId="0" fontId="19" fillId="18" borderId="6" xfId="2" applyFont="1" applyFill="1" applyAlignment="1">
      <alignment horizontal="center" vertical="center" wrapText="1"/>
    </xf>
    <xf numFmtId="0" fontId="25" fillId="18" borderId="6" xfId="2" applyFont="1" applyFill="1" applyAlignment="1">
      <alignment horizontal="justify" vertical="center" wrapText="1"/>
    </xf>
    <xf numFmtId="171" fontId="19" fillId="18" borderId="6" xfId="2" applyNumberFormat="1" applyFont="1" applyFill="1" applyAlignment="1">
      <alignment horizontal="center" vertical="center" wrapText="1"/>
    </xf>
    <xf numFmtId="171" fontId="19" fillId="18" borderId="9" xfId="2" applyNumberFormat="1" applyFont="1" applyFill="1" applyBorder="1" applyAlignment="1">
      <alignment horizontal="center" vertical="center" wrapText="1"/>
    </xf>
    <xf numFmtId="0" fontId="21" fillId="10" borderId="20" xfId="2" applyFont="1" applyFill="1" applyBorder="1" applyAlignment="1">
      <alignment horizontal="center" vertical="center" wrapText="1"/>
    </xf>
    <xf numFmtId="0" fontId="21" fillId="15" borderId="6" xfId="2" applyFont="1" applyFill="1" applyAlignment="1">
      <alignment vertical="center" wrapText="1"/>
    </xf>
    <xf numFmtId="0" fontId="18" fillId="15" borderId="6" xfId="2" applyFont="1" applyFill="1" applyAlignment="1">
      <alignment horizontal="justify" vertical="center" wrapText="1"/>
    </xf>
    <xf numFmtId="4" fontId="18" fillId="15" borderId="6" xfId="2" applyNumberFormat="1" applyFont="1" applyFill="1" applyAlignment="1">
      <alignment horizontal="center" vertical="center" wrapText="1"/>
    </xf>
    <xf numFmtId="171" fontId="21" fillId="15" borderId="6" xfId="2" applyNumberFormat="1" applyFont="1" applyFill="1" applyAlignment="1">
      <alignment horizontal="center" vertical="center" wrapText="1"/>
    </xf>
    <xf numFmtId="171" fontId="21" fillId="15" borderId="9" xfId="2" applyNumberFormat="1" applyFont="1" applyFill="1" applyBorder="1" applyAlignment="1">
      <alignment horizontal="center" vertical="center" wrapText="1"/>
    </xf>
    <xf numFmtId="4" fontId="18" fillId="15" borderId="20" xfId="2" applyNumberFormat="1" applyFont="1" applyFill="1" applyBorder="1" applyAlignment="1">
      <alignment horizontal="center" vertical="center" wrapText="1"/>
    </xf>
    <xf numFmtId="0" fontId="32" fillId="7" borderId="6" xfId="2" applyFont="1" applyFill="1" applyAlignment="1">
      <alignment horizontal="justify" vertical="center" wrapText="1"/>
    </xf>
    <xf numFmtId="49" fontId="18" fillId="0" borderId="6" xfId="2" applyNumberFormat="1" applyFont="1" applyAlignment="1">
      <alignment horizontal="justify" vertical="center" wrapText="1"/>
    </xf>
    <xf numFmtId="175" fontId="18" fillId="0" borderId="9" xfId="2" applyNumberFormat="1" applyFont="1" applyBorder="1" applyAlignment="1">
      <alignment horizontal="center" vertical="center" wrapText="1"/>
    </xf>
    <xf numFmtId="175" fontId="18" fillId="0" borderId="6" xfId="2" applyNumberFormat="1" applyFont="1" applyAlignment="1">
      <alignment horizontal="center" vertical="center" wrapText="1"/>
    </xf>
    <xf numFmtId="49" fontId="18" fillId="10" borderId="20" xfId="2" applyNumberFormat="1" applyFont="1" applyFill="1" applyBorder="1" applyAlignment="1">
      <alignment horizontal="center" vertical="center" wrapText="1"/>
    </xf>
    <xf numFmtId="49" fontId="21" fillId="0" borderId="6" xfId="2" applyNumberFormat="1" applyFont="1" applyAlignment="1">
      <alignment horizontal="center" vertical="center" wrapText="1"/>
    </xf>
    <xf numFmtId="0" fontId="21" fillId="0" borderId="6" xfId="2" applyFont="1" applyAlignment="1">
      <alignment horizontal="justify" vertical="center" wrapText="1" readingOrder="1"/>
    </xf>
    <xf numFmtId="171" fontId="45" fillId="6" borderId="9" xfId="2" applyNumberFormat="1" applyFont="1" applyFill="1" applyBorder="1" applyAlignment="1">
      <alignment horizontal="center" vertical="center" wrapText="1"/>
    </xf>
    <xf numFmtId="171" fontId="41" fillId="6" borderId="20" xfId="2" applyNumberFormat="1" applyFont="1" applyFill="1" applyBorder="1" applyAlignment="1">
      <alignment horizontal="center" vertical="center" wrapText="1"/>
    </xf>
    <xf numFmtId="0" fontId="18" fillId="7" borderId="6" xfId="2" applyFont="1" applyFill="1" applyAlignment="1">
      <alignment horizontal="center" vertical="center" wrapText="1"/>
    </xf>
    <xf numFmtId="174" fontId="19" fillId="20" borderId="6" xfId="2" applyNumberFormat="1" applyFont="1" applyFill="1" applyAlignment="1">
      <alignment horizontal="center" vertical="center" wrapText="1"/>
    </xf>
    <xf numFmtId="174" fontId="19" fillId="19" borderId="6" xfId="2" applyNumberFormat="1" applyFont="1" applyFill="1" applyAlignment="1">
      <alignment horizontal="center" vertical="center" wrapText="1"/>
    </xf>
    <xf numFmtId="0" fontId="19" fillId="17" borderId="20" xfId="2" applyFont="1" applyFill="1" applyBorder="1" applyAlignment="1">
      <alignment horizontal="center" vertical="center" wrapText="1"/>
    </xf>
    <xf numFmtId="0" fontId="19" fillId="17" borderId="6" xfId="2" applyFont="1" applyFill="1" applyAlignment="1">
      <alignment horizontal="center" vertical="center" wrapText="1"/>
    </xf>
    <xf numFmtId="0" fontId="25" fillId="17" borderId="6" xfId="2" applyFont="1" applyFill="1" applyAlignment="1">
      <alignment horizontal="justify" vertical="center" wrapText="1"/>
    </xf>
    <xf numFmtId="171" fontId="19" fillId="17" borderId="6" xfId="2" applyNumberFormat="1" applyFont="1" applyFill="1" applyAlignment="1">
      <alignment horizontal="center" vertical="center" wrapText="1"/>
    </xf>
    <xf numFmtId="171" fontId="19" fillId="17" borderId="9" xfId="2" applyNumberFormat="1" applyFont="1" applyFill="1" applyBorder="1" applyAlignment="1">
      <alignment horizontal="center" vertical="center" wrapText="1"/>
    </xf>
    <xf numFmtId="49" fontId="19" fillId="12" borderId="6" xfId="2" applyNumberFormat="1" applyFont="1" applyFill="1" applyAlignment="1">
      <alignment horizontal="center" vertical="center" wrapText="1"/>
    </xf>
    <xf numFmtId="0" fontId="30" fillId="8" borderId="6" xfId="2" applyFont="1" applyFill="1" applyAlignment="1">
      <alignment horizontal="justify" vertical="center" wrapText="1"/>
    </xf>
    <xf numFmtId="0" fontId="19" fillId="27" borderId="20" xfId="2" applyFont="1" applyFill="1" applyBorder="1" applyAlignment="1">
      <alignment horizontal="center" vertical="center" wrapText="1"/>
    </xf>
    <xf numFmtId="0" fontId="19" fillId="27" borderId="6" xfId="2" applyFont="1" applyFill="1" applyAlignment="1">
      <alignment horizontal="center" vertical="center" wrapText="1"/>
    </xf>
    <xf numFmtId="0" fontId="25" fillId="27" borderId="6" xfId="2" applyFont="1" applyFill="1" applyAlignment="1">
      <alignment horizontal="justify" vertical="center" wrapText="1"/>
    </xf>
    <xf numFmtId="171" fontId="19" fillId="27" borderId="6" xfId="2" applyNumberFormat="1" applyFont="1" applyFill="1" applyAlignment="1">
      <alignment horizontal="center" vertical="center" wrapText="1"/>
    </xf>
    <xf numFmtId="171" fontId="19" fillId="27" borderId="9" xfId="2" applyNumberFormat="1" applyFont="1" applyFill="1" applyBorder="1" applyAlignment="1">
      <alignment horizontal="center" vertical="center" wrapText="1"/>
    </xf>
    <xf numFmtId="0" fontId="18" fillId="23" borderId="20" xfId="2" applyFont="1" applyFill="1" applyBorder="1" applyAlignment="1">
      <alignment horizontal="center" vertical="center" wrapText="1"/>
    </xf>
    <xf numFmtId="0" fontId="19" fillId="10" borderId="20" xfId="2" applyFont="1" applyFill="1" applyBorder="1" applyAlignment="1">
      <alignment horizontal="center" vertical="center" wrapText="1"/>
    </xf>
    <xf numFmtId="0" fontId="19" fillId="10" borderId="6" xfId="2" applyFont="1" applyFill="1" applyAlignment="1">
      <alignment horizontal="center" vertical="center" wrapText="1"/>
    </xf>
    <xf numFmtId="0" fontId="18" fillId="10" borderId="6" xfId="2" applyFont="1" applyFill="1" applyAlignment="1">
      <alignment horizontal="justify" vertical="center" wrapText="1"/>
    </xf>
    <xf numFmtId="0" fontId="21" fillId="10" borderId="6" xfId="2" applyFont="1" applyFill="1" applyAlignment="1">
      <alignment vertical="center" wrapText="1"/>
    </xf>
    <xf numFmtId="171" fontId="19" fillId="10" borderId="9" xfId="2" applyNumberFormat="1" applyFont="1" applyFill="1" applyBorder="1" applyAlignment="1">
      <alignment horizontal="center" vertical="center" wrapText="1"/>
    </xf>
    <xf numFmtId="0" fontId="19" fillId="16" borderId="20" xfId="2" applyFont="1" applyFill="1" applyBorder="1" applyAlignment="1">
      <alignment horizontal="center" vertical="center" wrapText="1"/>
    </xf>
    <xf numFmtId="0" fontId="19" fillId="16" borderId="6" xfId="2" applyFont="1" applyFill="1" applyAlignment="1">
      <alignment horizontal="center" vertical="center" wrapText="1"/>
    </xf>
    <xf numFmtId="0" fontId="19" fillId="16" borderId="6" xfId="2" applyFont="1" applyFill="1" applyAlignment="1">
      <alignment horizontal="justify" vertical="center" wrapText="1"/>
    </xf>
    <xf numFmtId="0" fontId="21" fillId="0" borderId="6" xfId="2" applyFont="1" applyAlignment="1">
      <alignment horizontal="justify" vertical="center" wrapText="1"/>
    </xf>
    <xf numFmtId="0" fontId="2" fillId="0" borderId="9" xfId="2" applyBorder="1" applyAlignment="1">
      <alignment vertical="center"/>
    </xf>
    <xf numFmtId="0" fontId="41" fillId="6" borderId="20" xfId="2" applyFont="1" applyFill="1" applyBorder="1" applyAlignment="1">
      <alignment horizontal="center" vertical="center" wrapText="1"/>
    </xf>
    <xf numFmtId="171" fontId="18" fillId="15" borderId="6" xfId="2" applyNumberFormat="1" applyFont="1" applyFill="1" applyAlignment="1">
      <alignment horizontal="center" vertical="center" wrapText="1"/>
    </xf>
    <xf numFmtId="0" fontId="19" fillId="14" borderId="20" xfId="2" applyFont="1" applyFill="1" applyBorder="1" applyAlignment="1">
      <alignment horizontal="center" vertical="center" wrapText="1"/>
    </xf>
    <xf numFmtId="0" fontId="19" fillId="14" borderId="6" xfId="2" applyFont="1" applyFill="1" applyAlignment="1">
      <alignment horizontal="center" vertical="center" wrapText="1"/>
    </xf>
    <xf numFmtId="0" fontId="25" fillId="14" borderId="6" xfId="2" applyFont="1" applyFill="1" applyAlignment="1">
      <alignment horizontal="justify" vertical="center" wrapText="1"/>
    </xf>
    <xf numFmtId="171" fontId="19" fillId="14" borderId="6" xfId="2" applyNumberFormat="1" applyFont="1" applyFill="1" applyAlignment="1">
      <alignment horizontal="center" vertical="center" wrapText="1"/>
    </xf>
    <xf numFmtId="171" fontId="19" fillId="14" borderId="9" xfId="2" applyNumberFormat="1" applyFont="1" applyFill="1" applyBorder="1" applyAlignment="1">
      <alignment horizontal="center" vertical="center" wrapText="1"/>
    </xf>
    <xf numFmtId="170" fontId="4" fillId="0" borderId="6" xfId="2" applyNumberFormat="1" applyFont="1" applyAlignment="1">
      <alignment horizontal="center" vertical="center" wrapText="1"/>
    </xf>
    <xf numFmtId="172" fontId="21" fillId="0" borderId="9" xfId="2" applyNumberFormat="1" applyFont="1" applyBorder="1" applyAlignment="1">
      <alignment horizontal="center" vertical="center" wrapText="1"/>
    </xf>
    <xf numFmtId="170" fontId="4" fillId="0" borderId="20" xfId="2" applyNumberFormat="1" applyFont="1" applyBorder="1" applyAlignment="1">
      <alignment horizontal="center" vertical="center" wrapText="1"/>
    </xf>
    <xf numFmtId="0" fontId="23" fillId="5" borderId="6" xfId="2" applyFont="1" applyFill="1" applyAlignment="1">
      <alignment vertical="center" wrapText="1"/>
    </xf>
    <xf numFmtId="170" fontId="1" fillId="0" borderId="6" xfId="2" applyNumberFormat="1" applyFont="1" applyAlignment="1">
      <alignment vertical="center"/>
    </xf>
    <xf numFmtId="170" fontId="1" fillId="0" borderId="20" xfId="2" applyNumberFormat="1" applyFont="1" applyBorder="1" applyAlignment="1">
      <alignment horizontal="center" vertical="center"/>
    </xf>
    <xf numFmtId="0" fontId="2" fillId="0" borderId="25" xfId="2" applyBorder="1" applyAlignment="1">
      <alignment horizontal="left" vertical="center"/>
    </xf>
    <xf numFmtId="0" fontId="2" fillId="0" borderId="26" xfId="2" applyBorder="1" applyAlignment="1">
      <alignment horizontal="center" vertical="center"/>
    </xf>
    <xf numFmtId="0" fontId="23" fillId="5" borderId="25" xfId="2" applyFont="1" applyFill="1" applyBorder="1" applyAlignment="1">
      <alignment vertical="center" wrapText="1"/>
    </xf>
    <xf numFmtId="0" fontId="23" fillId="5" borderId="13" xfId="2" applyFont="1" applyFill="1" applyBorder="1" applyAlignment="1">
      <alignment vertical="center" wrapText="1"/>
    </xf>
    <xf numFmtId="0" fontId="2" fillId="0" borderId="13" xfId="2" applyBorder="1" applyAlignment="1">
      <alignment vertical="center"/>
    </xf>
    <xf numFmtId="0" fontId="18" fillId="0" borderId="6" xfId="2" applyFont="1" applyAlignment="1">
      <alignment horizontal="justify" vertical="center" wrapText="1"/>
    </xf>
    <xf numFmtId="0" fontId="20" fillId="5" borderId="6" xfId="2" applyFont="1" applyFill="1" applyAlignment="1">
      <alignment horizontal="center" vertical="center" wrapText="1"/>
    </xf>
    <xf numFmtId="0" fontId="20" fillId="5" borderId="6" xfId="2" applyFont="1" applyFill="1" applyAlignment="1">
      <alignment vertical="center" wrapText="1"/>
    </xf>
    <xf numFmtId="0" fontId="17" fillId="10" borderId="6" xfId="2" applyFont="1" applyFill="1" applyAlignment="1">
      <alignment vertical="center"/>
    </xf>
    <xf numFmtId="49" fontId="20" fillId="8" borderId="6" xfId="2" applyNumberFormat="1" applyFont="1" applyFill="1" applyAlignment="1">
      <alignment horizontal="center" vertical="center" wrapText="1"/>
    </xf>
    <xf numFmtId="0" fontId="4" fillId="0" borderId="15" xfId="2" applyFont="1" applyBorder="1" applyAlignment="1">
      <alignment vertical="center" wrapText="1"/>
    </xf>
    <xf numFmtId="0" fontId="4" fillId="0" borderId="19" xfId="2" applyFont="1" applyBorder="1" applyAlignment="1">
      <alignment vertical="center" wrapText="1"/>
    </xf>
    <xf numFmtId="0" fontId="4" fillId="0" borderId="16" xfId="2" applyFont="1" applyBorder="1" applyAlignment="1">
      <alignment vertical="center" wrapText="1"/>
    </xf>
    <xf numFmtId="0" fontId="17" fillId="0" borderId="6" xfId="2" applyFont="1" applyAlignment="1">
      <alignment vertical="center" wrapText="1"/>
    </xf>
    <xf numFmtId="0" fontId="2" fillId="0" borderId="6" xfId="2" applyAlignment="1">
      <alignment vertical="center" wrapText="1"/>
    </xf>
    <xf numFmtId="165" fontId="17" fillId="0" borderId="6" xfId="2" applyNumberFormat="1" applyFont="1" applyAlignment="1">
      <alignment horizontal="center" vertical="center"/>
    </xf>
    <xf numFmtId="4" fontId="18" fillId="8" borderId="6" xfId="2" applyNumberFormat="1" applyFont="1" applyFill="1" applyAlignment="1">
      <alignment vertical="center" wrapText="1"/>
    </xf>
    <xf numFmtId="0" fontId="7" fillId="0" borderId="0" xfId="0" applyFont="1" applyProtection="1">
      <protection locked="0"/>
    </xf>
    <xf numFmtId="168" fontId="9" fillId="3" borderId="7" xfId="0" applyNumberFormat="1"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7" fillId="0" borderId="0" xfId="0" applyFont="1" applyAlignment="1" applyProtection="1">
      <alignment vertical="center"/>
      <protection locked="0"/>
    </xf>
    <xf numFmtId="0" fontId="7" fillId="9" borderId="8" xfId="0" applyFont="1" applyFill="1" applyBorder="1" applyAlignment="1" applyProtection="1">
      <alignment horizontal="center" vertical="center"/>
      <protection locked="0"/>
    </xf>
    <xf numFmtId="168" fontId="7" fillId="9" borderId="8" xfId="0" applyNumberFormat="1" applyFont="1" applyFill="1" applyBorder="1" applyAlignment="1" applyProtection="1">
      <alignment horizontal="center" vertical="center"/>
      <protection locked="0"/>
    </xf>
    <xf numFmtId="168" fontId="7" fillId="0" borderId="8" xfId="0" applyNumberFormat="1" applyFont="1" applyBorder="1" applyAlignment="1" applyProtection="1">
      <alignment horizontal="center" vertical="center"/>
      <protection locked="0"/>
    </xf>
    <xf numFmtId="0" fontId="7" fillId="4" borderId="8" xfId="0" applyFont="1" applyFill="1" applyBorder="1" applyAlignment="1" applyProtection="1">
      <alignment horizontal="center" vertical="center"/>
      <protection locked="0"/>
    </xf>
    <xf numFmtId="168" fontId="7" fillId="4" borderId="8" xfId="0" applyNumberFormat="1" applyFont="1" applyFill="1" applyBorder="1" applyAlignment="1" applyProtection="1">
      <alignment horizontal="center" vertical="center"/>
      <protection locked="0"/>
    </xf>
    <xf numFmtId="168" fontId="7" fillId="0" borderId="8" xfId="1" applyNumberFormat="1" applyFont="1" applyBorder="1" applyAlignment="1" applyProtection="1">
      <alignment horizontal="center" vertical="center"/>
      <protection locked="0"/>
    </xf>
    <xf numFmtId="168" fontId="9" fillId="9" borderId="8" xfId="0" applyNumberFormat="1" applyFont="1" applyFill="1" applyBorder="1" applyAlignment="1" applyProtection="1">
      <alignment vertical="center"/>
      <protection locked="0"/>
    </xf>
    <xf numFmtId="168" fontId="9" fillId="9" borderId="8" xfId="0" applyNumberFormat="1" applyFont="1" applyFill="1" applyBorder="1" applyAlignment="1" applyProtection="1">
      <alignment horizontal="center" vertical="center"/>
      <protection locked="0"/>
    </xf>
    <xf numFmtId="168" fontId="7" fillId="0" borderId="0" xfId="0" applyNumberFormat="1" applyFont="1" applyAlignment="1" applyProtection="1">
      <alignment vertical="center"/>
      <protection locked="0"/>
    </xf>
    <xf numFmtId="168" fontId="9" fillId="3" borderId="30" xfId="0" applyNumberFormat="1" applyFont="1" applyFill="1" applyBorder="1" applyAlignment="1" applyProtection="1">
      <alignment horizontal="center" vertical="center" wrapText="1"/>
      <protection locked="0"/>
    </xf>
    <xf numFmtId="0" fontId="9" fillId="3" borderId="30" xfId="0" applyFont="1" applyFill="1" applyBorder="1" applyAlignment="1" applyProtection="1">
      <alignment horizontal="center" vertical="center" wrapText="1"/>
      <protection locked="0"/>
    </xf>
    <xf numFmtId="168" fontId="7" fillId="10" borderId="8" xfId="0" applyNumberFormat="1" applyFont="1" applyFill="1" applyBorder="1" applyAlignment="1" applyProtection="1">
      <alignment horizontal="center" vertical="center"/>
      <protection locked="0"/>
    </xf>
    <xf numFmtId="0" fontId="11" fillId="2" borderId="21" xfId="0" applyFont="1" applyFill="1" applyBorder="1" applyAlignment="1" applyProtection="1">
      <alignment horizontal="center" vertical="center" wrapText="1"/>
      <protection locked="0"/>
    </xf>
    <xf numFmtId="168" fontId="11" fillId="2" borderId="21" xfId="0" applyNumberFormat="1" applyFont="1" applyFill="1" applyBorder="1" applyAlignment="1" applyProtection="1">
      <alignment horizontal="center" vertical="center" wrapText="1"/>
      <protection locked="0"/>
    </xf>
    <xf numFmtId="0" fontId="10" fillId="4" borderId="8" xfId="0" applyFont="1" applyFill="1" applyBorder="1" applyAlignment="1" applyProtection="1">
      <alignment horizontal="center" vertical="center" wrapText="1"/>
      <protection locked="0"/>
    </xf>
    <xf numFmtId="168" fontId="10" fillId="4" borderId="8" xfId="0" applyNumberFormat="1" applyFont="1" applyFill="1" applyBorder="1" applyAlignment="1" applyProtection="1">
      <alignment horizontal="center" vertical="center" wrapText="1"/>
      <protection locked="0"/>
    </xf>
    <xf numFmtId="168" fontId="10" fillId="0" borderId="8" xfId="0" applyNumberFormat="1" applyFont="1" applyBorder="1" applyAlignment="1" applyProtection="1">
      <alignment horizontal="center" vertical="center" wrapText="1"/>
      <protection locked="0"/>
    </xf>
    <xf numFmtId="168" fontId="9" fillId="0" borderId="6" xfId="0" applyNumberFormat="1" applyFont="1" applyBorder="1" applyAlignment="1" applyProtection="1">
      <alignment vertical="center"/>
      <protection locked="0"/>
    </xf>
    <xf numFmtId="168" fontId="9" fillId="0" borderId="6" xfId="0" applyNumberFormat="1" applyFont="1" applyBorder="1" applyAlignment="1" applyProtection="1">
      <alignment horizontal="center" vertical="center"/>
      <protection locked="0"/>
    </xf>
    <xf numFmtId="168" fontId="16" fillId="3" borderId="30" xfId="0" applyNumberFormat="1" applyFont="1" applyFill="1" applyBorder="1" applyAlignment="1" applyProtection="1">
      <alignment horizontal="center" vertical="center" wrapText="1"/>
      <protection locked="0"/>
    </xf>
    <xf numFmtId="0" fontId="16" fillId="3" borderId="30" xfId="0" applyFont="1" applyFill="1" applyBorder="1" applyAlignment="1" applyProtection="1">
      <alignment horizontal="center" vertical="center" wrapText="1"/>
      <protection locked="0"/>
    </xf>
    <xf numFmtId="168" fontId="15" fillId="0" borderId="8" xfId="0" applyNumberFormat="1" applyFont="1" applyBorder="1" applyAlignment="1" applyProtection="1">
      <alignment horizontal="center" vertical="center"/>
      <protection locked="0"/>
    </xf>
    <xf numFmtId="168" fontId="13" fillId="3" borderId="30" xfId="0" applyNumberFormat="1" applyFont="1" applyFill="1" applyBorder="1" applyAlignment="1" applyProtection="1">
      <alignment horizontal="center" vertical="center" wrapText="1"/>
      <protection locked="0"/>
    </xf>
    <xf numFmtId="0" fontId="13" fillId="3" borderId="30" xfId="0" applyFont="1" applyFill="1" applyBorder="1" applyAlignment="1" applyProtection="1">
      <alignment horizontal="center" vertical="center" wrapText="1"/>
      <protection locked="0"/>
    </xf>
    <xf numFmtId="168" fontId="14" fillId="0" borderId="8" xfId="0" applyNumberFormat="1" applyFont="1" applyBorder="1" applyAlignment="1" applyProtection="1">
      <alignment horizontal="center" vertical="center"/>
      <protection locked="0"/>
    </xf>
    <xf numFmtId="0" fontId="7" fillId="3" borderId="8" xfId="0" applyFont="1" applyFill="1" applyBorder="1" applyAlignment="1" applyProtection="1">
      <alignment horizontal="center" vertical="center" wrapText="1"/>
      <protection locked="0"/>
    </xf>
    <xf numFmtId="168" fontId="7" fillId="3" borderId="8" xfId="0" applyNumberFormat="1"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168" fontId="9" fillId="3" borderId="8" xfId="0" applyNumberFormat="1" applyFont="1" applyFill="1" applyBorder="1" applyAlignment="1" applyProtection="1">
      <alignment horizontal="center" vertical="center" wrapText="1"/>
      <protection locked="0"/>
    </xf>
    <xf numFmtId="168" fontId="9" fillId="3" borderId="6" xfId="0" applyNumberFormat="1"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168" fontId="9" fillId="9" borderId="21" xfId="0" applyNumberFormat="1" applyFont="1" applyFill="1" applyBorder="1" applyAlignment="1" applyProtection="1">
      <alignment vertical="center"/>
      <protection locked="0"/>
    </xf>
    <xf numFmtId="168" fontId="9" fillId="9" borderId="21" xfId="0" applyNumberFormat="1" applyFont="1" applyFill="1" applyBorder="1" applyAlignment="1" applyProtection="1">
      <alignment horizontal="center" vertical="center"/>
      <protection locked="0"/>
    </xf>
    <xf numFmtId="168" fontId="7" fillId="0" borderId="0" xfId="0" applyNumberFormat="1" applyFont="1" applyProtection="1">
      <protection locked="0"/>
    </xf>
    <xf numFmtId="0" fontId="9" fillId="0" borderId="30" xfId="0" applyFont="1" applyBorder="1" applyProtection="1">
      <protection locked="0"/>
    </xf>
    <xf numFmtId="0" fontId="9" fillId="0" borderId="8" xfId="0" applyFont="1" applyBorder="1" applyAlignment="1" applyProtection="1">
      <alignment vertical="center"/>
      <protection locked="0"/>
    </xf>
    <xf numFmtId="0" fontId="7" fillId="0" borderId="8" xfId="0" applyFont="1" applyBorder="1" applyAlignment="1" applyProtection="1">
      <alignment vertical="center"/>
      <protection locked="0"/>
    </xf>
    <xf numFmtId="0" fontId="9" fillId="0" borderId="12" xfId="0" applyFont="1" applyBorder="1" applyAlignment="1" applyProtection="1">
      <alignment vertical="center"/>
      <protection locked="0"/>
    </xf>
    <xf numFmtId="0" fontId="9" fillId="0" borderId="10" xfId="0" applyFont="1" applyBorder="1" applyAlignment="1" applyProtection="1">
      <alignment vertical="center"/>
      <protection locked="0"/>
    </xf>
    <xf numFmtId="0" fontId="9" fillId="0" borderId="30" xfId="0" applyFont="1" applyBorder="1"/>
    <xf numFmtId="0" fontId="9" fillId="3" borderId="3" xfId="0" applyFont="1" applyFill="1" applyBorder="1" applyAlignment="1">
      <alignment horizontal="center" vertical="center"/>
    </xf>
    <xf numFmtId="0" fontId="9" fillId="3" borderId="3" xfId="0" applyFont="1" applyFill="1" applyBorder="1" applyAlignment="1">
      <alignment horizontal="center" vertical="center" wrapText="1"/>
    </xf>
    <xf numFmtId="0" fontId="9" fillId="3" borderId="7" xfId="0" applyFont="1" applyFill="1" applyBorder="1" applyAlignment="1">
      <alignment horizontal="center" vertical="center"/>
    </xf>
    <xf numFmtId="0" fontId="7" fillId="5" borderId="1" xfId="0" applyFont="1" applyFill="1" applyBorder="1" applyAlignment="1">
      <alignment horizontal="center" vertical="center"/>
    </xf>
    <xf numFmtId="0" fontId="8" fillId="5" borderId="3" xfId="0" applyFont="1" applyFill="1" applyBorder="1" applyAlignment="1">
      <alignment vertical="center" wrapText="1"/>
    </xf>
    <xf numFmtId="0" fontId="7" fillId="5" borderId="3" xfId="0" applyFont="1" applyFill="1" applyBorder="1" applyAlignment="1">
      <alignment horizontal="center" vertical="center"/>
    </xf>
    <xf numFmtId="0" fontId="7" fillId="9" borderId="8" xfId="0" applyFont="1" applyFill="1" applyBorder="1" applyAlignment="1">
      <alignment horizontal="center" vertical="center"/>
    </xf>
    <xf numFmtId="49" fontId="7" fillId="0" borderId="4" xfId="0" applyNumberFormat="1" applyFont="1" applyBorder="1" applyAlignment="1">
      <alignment horizontal="center" vertical="center"/>
    </xf>
    <xf numFmtId="0" fontId="6" fillId="0" borderId="5" xfId="0" applyFont="1" applyBorder="1" applyAlignment="1">
      <alignment vertical="center" wrapText="1"/>
    </xf>
    <xf numFmtId="0" fontId="7" fillId="0" borderId="5" xfId="0" applyFont="1" applyBorder="1" applyAlignment="1">
      <alignment horizontal="center" vertical="center"/>
    </xf>
    <xf numFmtId="0" fontId="7" fillId="0" borderId="8" xfId="0" applyFont="1" applyBorder="1" applyAlignment="1">
      <alignment horizontal="center" vertical="center"/>
    </xf>
    <xf numFmtId="49" fontId="7" fillId="4" borderId="4" xfId="0" applyNumberFormat="1" applyFont="1" applyFill="1" applyBorder="1" applyAlignment="1">
      <alignment horizontal="center" vertical="center"/>
    </xf>
    <xf numFmtId="0" fontId="8" fillId="4" borderId="5" xfId="0" applyFont="1" applyFill="1" applyBorder="1" applyAlignment="1">
      <alignment vertical="center" wrapText="1"/>
    </xf>
    <xf numFmtId="0" fontId="7" fillId="4" borderId="5" xfId="0" applyFont="1" applyFill="1" applyBorder="1" applyAlignment="1">
      <alignment horizontal="center" vertical="center"/>
    </xf>
    <xf numFmtId="0" fontId="7" fillId="4" borderId="8" xfId="0" applyFont="1" applyFill="1" applyBorder="1" applyAlignment="1">
      <alignment horizontal="center" vertical="center"/>
    </xf>
    <xf numFmtId="0" fontId="6" fillId="0" borderId="5" xfId="0" applyFont="1" applyBorder="1" applyAlignment="1">
      <alignment horizontal="center" vertical="center"/>
    </xf>
    <xf numFmtId="0" fontId="9" fillId="4" borderId="1" xfId="0" applyFont="1" applyFill="1" applyBorder="1" applyAlignment="1">
      <alignment vertical="center" wrapText="1"/>
    </xf>
    <xf numFmtId="0" fontId="7" fillId="0" borderId="5" xfId="0" applyFont="1" applyBorder="1" applyAlignment="1">
      <alignment horizontal="left" vertical="center" wrapText="1"/>
    </xf>
    <xf numFmtId="0" fontId="7" fillId="0" borderId="0" xfId="0" applyFont="1" applyAlignment="1">
      <alignment vertical="center"/>
    </xf>
    <xf numFmtId="0" fontId="7" fillId="0" borderId="0" xfId="0" applyFont="1" applyAlignment="1">
      <alignment vertical="center" wrapText="1"/>
    </xf>
    <xf numFmtId="0" fontId="9" fillId="0" borderId="8" xfId="0" applyFont="1" applyBorder="1" applyAlignment="1">
      <alignment vertical="center"/>
    </xf>
    <xf numFmtId="0" fontId="9" fillId="5" borderId="5"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8" xfId="0" applyFont="1" applyBorder="1" applyAlignment="1">
      <alignment horizontal="center" vertical="center" wrapText="1"/>
    </xf>
    <xf numFmtId="0" fontId="9" fillId="3" borderId="4"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1" xfId="0" applyFont="1" applyFill="1" applyBorder="1" applyAlignment="1">
      <alignment horizontal="left" vertical="center" wrapText="1"/>
    </xf>
    <xf numFmtId="0" fontId="7" fillId="7" borderId="8"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6" fillId="0" borderId="1" xfId="0" applyFont="1" applyBorder="1" applyAlignment="1">
      <alignment horizontal="left" vertical="center" wrapText="1"/>
    </xf>
    <xf numFmtId="0" fontId="11" fillId="2" borderId="5"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2" fillId="4" borderId="1" xfId="0" applyFont="1" applyFill="1" applyBorder="1" applyAlignment="1">
      <alignment vertical="center" wrapText="1"/>
    </xf>
    <xf numFmtId="0" fontId="10" fillId="4" borderId="8" xfId="0" applyFont="1" applyFill="1" applyBorder="1" applyAlignment="1">
      <alignment horizontal="center" vertical="center" wrapText="1"/>
    </xf>
    <xf numFmtId="166" fontId="10"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10" fillId="4"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9" fillId="0" borderId="11" xfId="0" applyFont="1" applyBorder="1" applyAlignment="1">
      <alignment vertical="center"/>
    </xf>
    <xf numFmtId="0" fontId="9" fillId="0" borderId="12" xfId="0" applyFont="1" applyBorder="1" applyAlignment="1">
      <alignment vertical="center"/>
    </xf>
    <xf numFmtId="166" fontId="7" fillId="0" borderId="1" xfId="0" applyNumberFormat="1" applyFont="1" applyBorder="1" applyAlignment="1">
      <alignment horizontal="center" vertical="center" wrapText="1"/>
    </xf>
    <xf numFmtId="0" fontId="6" fillId="0" borderId="3" xfId="0" applyFont="1" applyBorder="1" applyAlignment="1">
      <alignment vertical="center" wrapText="1"/>
    </xf>
    <xf numFmtId="0" fontId="7" fillId="0" borderId="3" xfId="0" applyFont="1" applyBorder="1" applyAlignment="1">
      <alignment horizontal="center" vertical="center" wrapText="1"/>
    </xf>
    <xf numFmtId="166" fontId="7" fillId="0" borderId="4"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6" fillId="0" borderId="5" xfId="0" applyFont="1" applyBorder="1" applyAlignment="1">
      <alignment horizontal="center" vertical="center" wrapText="1"/>
    </xf>
    <xf numFmtId="0" fontId="9" fillId="0" borderId="1" xfId="0" applyFont="1" applyBorder="1" applyAlignment="1">
      <alignment vertical="center" wrapText="1"/>
    </xf>
    <xf numFmtId="0" fontId="6" fillId="0" borderId="1" xfId="0" applyFont="1" applyBorder="1" applyAlignment="1">
      <alignment horizontal="center" vertical="center" wrapText="1"/>
    </xf>
    <xf numFmtId="167" fontId="7" fillId="0" borderId="1" xfId="0" applyNumberFormat="1" applyFont="1" applyBorder="1" applyAlignment="1">
      <alignment vertical="center" wrapText="1"/>
    </xf>
    <xf numFmtId="0" fontId="9" fillId="5" borderId="6"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3" xfId="0" applyFont="1" applyBorder="1" applyAlignment="1">
      <alignment horizontal="center" vertical="center" wrapText="1"/>
    </xf>
    <xf numFmtId="0" fontId="9" fillId="0" borderId="1" xfId="0" applyFont="1" applyBorder="1" applyAlignment="1">
      <alignment horizontal="left" vertical="center" wrapText="1"/>
    </xf>
    <xf numFmtId="0" fontId="9" fillId="5" borderId="5" xfId="0" applyFont="1" applyFill="1" applyBorder="1" applyAlignment="1">
      <alignment horizontal="left" vertical="center" wrapText="1"/>
    </xf>
    <xf numFmtId="0" fontId="7" fillId="0" borderId="2" xfId="0" applyFont="1" applyBorder="1" applyAlignment="1">
      <alignment horizontal="center" vertical="center" wrapText="1"/>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5" fillId="0" borderId="1" xfId="0" applyFont="1" applyBorder="1" applyAlignment="1">
      <alignment vertical="center" wrapText="1"/>
    </xf>
    <xf numFmtId="0" fontId="16" fillId="0" borderId="0" xfId="0" applyFont="1"/>
    <xf numFmtId="0" fontId="15" fillId="0" borderId="1" xfId="0" applyFont="1" applyBorder="1" applyAlignment="1">
      <alignment horizontal="center" vertical="center" wrapText="1"/>
    </xf>
    <xf numFmtId="0" fontId="15" fillId="0" borderId="8" xfId="0" applyFont="1" applyBorder="1" applyAlignment="1">
      <alignment horizontal="center" vertical="center" wrapText="1"/>
    </xf>
    <xf numFmtId="0" fontId="16" fillId="0" borderId="1" xfId="0" applyFont="1" applyBorder="1" applyAlignment="1">
      <alignment vertical="center" wrapText="1"/>
    </xf>
    <xf numFmtId="0" fontId="15" fillId="0" borderId="0" xfId="0" applyFont="1" applyAlignment="1">
      <alignment vertical="center" wrapText="1"/>
    </xf>
    <xf numFmtId="0" fontId="11" fillId="5" borderId="5" xfId="0" applyFont="1" applyFill="1" applyBorder="1" applyAlignment="1">
      <alignment horizontal="center"/>
    </xf>
    <xf numFmtId="0" fontId="11" fillId="5" borderId="21" xfId="0" applyFont="1" applyFill="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wrapText="1"/>
    </xf>
    <xf numFmtId="0" fontId="10" fillId="0" borderId="8" xfId="0" applyFont="1" applyBorder="1" applyAlignment="1">
      <alignment horizontal="center" vertical="center"/>
    </xf>
    <xf numFmtId="0" fontId="10" fillId="0" borderId="1" xfId="0" applyFont="1" applyBorder="1"/>
    <xf numFmtId="0" fontId="10" fillId="0" borderId="0" xfId="0" applyFont="1"/>
    <xf numFmtId="0" fontId="7" fillId="8" borderId="1" xfId="0" applyFont="1" applyFill="1" applyBorder="1" applyAlignment="1">
      <alignment horizontal="center" vertical="center" wrapText="1"/>
    </xf>
    <xf numFmtId="0" fontId="7" fillId="8" borderId="1" xfId="0" applyFont="1" applyFill="1" applyBorder="1" applyAlignment="1">
      <alignment horizontal="left" vertical="center" wrapText="1"/>
    </xf>
    <xf numFmtId="3" fontId="7" fillId="0" borderId="8" xfId="0" applyNumberFormat="1" applyFont="1" applyBorder="1" applyAlignment="1">
      <alignment horizontal="center" vertical="center" wrapText="1"/>
    </xf>
    <xf numFmtId="0" fontId="7" fillId="0" borderId="8" xfId="0" applyFont="1" applyBorder="1" applyAlignment="1">
      <alignment vertical="center"/>
    </xf>
    <xf numFmtId="0" fontId="6" fillId="0" borderId="4" xfId="0" applyFont="1" applyBorder="1" applyAlignment="1">
      <alignment horizontal="left" vertical="center" wrapText="1"/>
    </xf>
    <xf numFmtId="0" fontId="7" fillId="0" borderId="4" xfId="0" applyFont="1" applyBorder="1" applyAlignment="1">
      <alignment horizontal="left" vertical="center" wrapText="1"/>
    </xf>
    <xf numFmtId="3" fontId="9" fillId="5" borderId="21" xfId="0" applyNumberFormat="1"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3" xfId="0" applyFont="1" applyFill="1" applyBorder="1" applyAlignment="1">
      <alignment horizontal="center" vertical="center" wrapText="1"/>
    </xf>
    <xf numFmtId="0" fontId="7" fillId="3" borderId="8" xfId="0" applyFont="1" applyFill="1" applyBorder="1" applyAlignment="1">
      <alignment horizontal="center" vertical="center" wrapText="1"/>
    </xf>
    <xf numFmtId="166" fontId="9" fillId="8" borderId="3" xfId="0" applyNumberFormat="1" applyFont="1" applyFill="1" applyBorder="1" applyAlignment="1">
      <alignment horizontal="center" vertical="center" wrapText="1"/>
    </xf>
    <xf numFmtId="0" fontId="9" fillId="8" borderId="3" xfId="0" applyFont="1" applyFill="1" applyBorder="1" applyAlignment="1">
      <alignment horizontal="left" vertical="center" wrapText="1"/>
    </xf>
    <xf numFmtId="0" fontId="7" fillId="8" borderId="3" xfId="0" applyFont="1" applyFill="1" applyBorder="1" applyAlignment="1">
      <alignment horizontal="center" vertical="center" wrapText="1"/>
    </xf>
    <xf numFmtId="0" fontId="7" fillId="8" borderId="8" xfId="0" applyFont="1" applyFill="1" applyBorder="1" applyAlignment="1">
      <alignment horizontal="center" vertical="center" wrapText="1"/>
    </xf>
    <xf numFmtId="49" fontId="7" fillId="0" borderId="1" xfId="0" applyNumberFormat="1" applyFont="1" applyBorder="1" applyAlignment="1">
      <alignment horizontal="center" vertical="center" wrapText="1"/>
    </xf>
    <xf numFmtId="166" fontId="9" fillId="8" borderId="1" xfId="0" applyNumberFormat="1" applyFont="1" applyFill="1" applyBorder="1" applyAlignment="1">
      <alignment horizontal="center" vertical="center" wrapText="1"/>
    </xf>
    <xf numFmtId="0" fontId="9" fillId="8" borderId="1"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8"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9" fillId="5" borderId="30"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7" fillId="0" borderId="6" xfId="0" applyFont="1" applyBorder="1" applyAlignment="1">
      <alignment vertical="center"/>
    </xf>
    <xf numFmtId="0" fontId="7" fillId="0" borderId="6" xfId="0" applyFont="1" applyBorder="1" applyAlignment="1">
      <alignment vertical="center" wrapText="1"/>
    </xf>
    <xf numFmtId="0" fontId="7" fillId="0" borderId="0" xfId="0" applyFont="1"/>
    <xf numFmtId="0" fontId="7" fillId="10" borderId="1" xfId="0" applyFont="1" applyFill="1" applyBorder="1" applyAlignment="1">
      <alignment horizontal="left" vertical="center" wrapText="1"/>
    </xf>
    <xf numFmtId="0" fontId="7" fillId="10" borderId="1" xfId="0" applyFont="1" applyFill="1" applyBorder="1" applyAlignment="1">
      <alignment horizontal="center" vertical="center" wrapText="1"/>
    </xf>
    <xf numFmtId="0" fontId="7" fillId="10" borderId="8" xfId="0" applyFont="1" applyFill="1" applyBorder="1" applyAlignment="1">
      <alignment horizontal="center" vertical="center" wrapText="1"/>
    </xf>
    <xf numFmtId="0" fontId="47" fillId="0" borderId="1" xfId="0" applyFont="1" applyBorder="1" applyAlignment="1">
      <alignment vertical="center" wrapText="1"/>
    </xf>
    <xf numFmtId="0" fontId="47" fillId="0" borderId="1" xfId="0" applyFont="1" applyBorder="1" applyAlignment="1">
      <alignment horizontal="left" vertical="center" wrapText="1"/>
    </xf>
    <xf numFmtId="0" fontId="7" fillId="0" borderId="0" xfId="0" applyFont="1" applyAlignment="1" applyProtection="1">
      <alignment horizontal="left" vertical="center" wrapText="1"/>
      <protection locked="0"/>
    </xf>
    <xf numFmtId="179" fontId="44" fillId="0" borderId="40" xfId="1" applyNumberFormat="1" applyFont="1" applyBorder="1" applyAlignment="1">
      <alignment vertical="center"/>
    </xf>
    <xf numFmtId="0" fontId="49" fillId="0" borderId="1" xfId="0" applyFont="1" applyBorder="1"/>
    <xf numFmtId="0" fontId="0" fillId="0" borderId="1" xfId="0" applyBorder="1" applyAlignment="1">
      <alignment vertical="center"/>
    </xf>
    <xf numFmtId="0" fontId="49" fillId="0" borderId="6" xfId="0" applyFont="1" applyBorder="1" applyAlignment="1">
      <alignment vertical="center"/>
    </xf>
    <xf numFmtId="0" fontId="42" fillId="0" borderId="21" xfId="0" applyFont="1" applyBorder="1" applyAlignment="1">
      <alignment horizontal="center" vertical="center"/>
    </xf>
    <xf numFmtId="0" fontId="42" fillId="0" borderId="21" xfId="0" applyFont="1" applyBorder="1" applyAlignment="1">
      <alignment horizontal="left" vertical="center"/>
    </xf>
    <xf numFmtId="0" fontId="42" fillId="0" borderId="25" xfId="0" applyFont="1" applyBorder="1" applyAlignment="1">
      <alignment horizontal="center" vertical="center"/>
    </xf>
    <xf numFmtId="10" fontId="42" fillId="0" borderId="21" xfId="0" applyNumberFormat="1" applyFont="1" applyBorder="1" applyAlignment="1">
      <alignment horizontal="center" vertical="center"/>
    </xf>
    <xf numFmtId="168" fontId="42" fillId="0" borderId="21" xfId="1" applyNumberFormat="1" applyFont="1" applyBorder="1" applyAlignment="1">
      <alignment horizontal="left" vertical="center"/>
    </xf>
    <xf numFmtId="179" fontId="42" fillId="0" borderId="21" xfId="1" applyNumberFormat="1" applyFont="1" applyBorder="1" applyAlignment="1">
      <alignment horizontal="left" vertical="center"/>
    </xf>
    <xf numFmtId="168" fontId="0" fillId="0" borderId="0" xfId="0" applyNumberFormat="1"/>
    <xf numFmtId="168" fontId="1" fillId="0" borderId="13" xfId="0" applyNumberFormat="1" applyFont="1" applyBorder="1" applyAlignment="1">
      <alignment horizontal="center"/>
    </xf>
    <xf numFmtId="0" fontId="1" fillId="0" borderId="13"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179" fontId="44" fillId="0" borderId="38" xfId="1" applyNumberFormat="1" applyFont="1" applyBorder="1" applyAlignment="1">
      <alignment horizontal="center" vertical="center"/>
    </xf>
    <xf numFmtId="179" fontId="44" fillId="0" borderId="39" xfId="1" applyNumberFormat="1" applyFont="1" applyBorder="1" applyAlignment="1">
      <alignment horizontal="center" vertical="center"/>
    </xf>
    <xf numFmtId="0" fontId="40" fillId="0" borderId="20" xfId="0" applyFont="1" applyBorder="1" applyAlignment="1">
      <alignment horizontal="center"/>
    </xf>
    <xf numFmtId="0" fontId="40" fillId="0" borderId="6" xfId="0" applyFont="1" applyBorder="1" applyAlignment="1">
      <alignment horizontal="center"/>
    </xf>
    <xf numFmtId="180" fontId="38" fillId="0" borderId="11" xfId="1" applyNumberFormat="1" applyFont="1" applyBorder="1" applyAlignment="1">
      <alignment horizontal="center" vertical="center"/>
    </xf>
    <xf numFmtId="180" fontId="38" fillId="0" borderId="10" xfId="1" applyNumberFormat="1"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0" xfId="0" applyFont="1" applyBorder="1" applyAlignment="1">
      <alignment horizontal="center"/>
    </xf>
    <xf numFmtId="0" fontId="1" fillId="0" borderId="8" xfId="0" applyFont="1" applyBorder="1" applyAlignment="1">
      <alignment horizontal="center"/>
    </xf>
    <xf numFmtId="168" fontId="43" fillId="0" borderId="11" xfId="1" applyNumberFormat="1" applyFont="1" applyBorder="1" applyAlignment="1">
      <alignment horizontal="center" vertical="center"/>
    </xf>
    <xf numFmtId="168" fontId="43" fillId="0" borderId="10" xfId="1" applyNumberFormat="1" applyFont="1" applyBorder="1" applyAlignment="1">
      <alignment horizontal="center" vertical="center"/>
    </xf>
    <xf numFmtId="180" fontId="43" fillId="0" borderId="11" xfId="1" applyNumberFormat="1" applyFont="1" applyBorder="1" applyAlignment="1">
      <alignment horizontal="center" vertical="center"/>
    </xf>
    <xf numFmtId="180" fontId="43" fillId="0" borderId="10" xfId="1" applyNumberFormat="1" applyFont="1" applyBorder="1" applyAlignment="1">
      <alignment horizontal="center" vertical="center"/>
    </xf>
    <xf numFmtId="179" fontId="38" fillId="0" borderId="11" xfId="1" applyNumberFormat="1" applyFont="1" applyBorder="1" applyAlignment="1">
      <alignment horizontal="center" vertical="center"/>
    </xf>
    <xf numFmtId="179" fontId="38" fillId="0" borderId="10" xfId="1" applyNumberFormat="1" applyFont="1" applyBorder="1" applyAlignment="1">
      <alignment horizontal="center" vertic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38" fillId="27" borderId="11" xfId="0" applyFont="1" applyFill="1" applyBorder="1" applyAlignment="1">
      <alignment horizontal="center" vertical="center" wrapText="1"/>
    </xf>
    <xf numFmtId="0" fontId="38" fillId="27" borderId="10" xfId="0" applyFont="1" applyFill="1" applyBorder="1" applyAlignment="1">
      <alignment horizontal="center" vertical="center" wrapText="1"/>
    </xf>
    <xf numFmtId="168" fontId="1" fillId="0" borderId="12" xfId="0" applyNumberFormat="1" applyFont="1" applyBorder="1" applyAlignment="1">
      <alignment horizontal="center"/>
    </xf>
    <xf numFmtId="168" fontId="38" fillId="28" borderId="11" xfId="1" applyNumberFormat="1" applyFont="1" applyFill="1" applyBorder="1" applyAlignment="1">
      <alignment horizontal="center" vertical="center"/>
    </xf>
    <xf numFmtId="168" fontId="38" fillId="28" borderId="10" xfId="1" applyNumberFormat="1" applyFont="1" applyFill="1" applyBorder="1" applyAlignment="1">
      <alignment horizontal="center" vertical="center"/>
    </xf>
    <xf numFmtId="168" fontId="38" fillId="0" borderId="11" xfId="1" applyNumberFormat="1" applyFont="1" applyBorder="1" applyAlignment="1">
      <alignment horizontal="center" vertical="center"/>
    </xf>
    <xf numFmtId="168" fontId="38" fillId="0" borderId="10" xfId="1" applyNumberFormat="1"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179" fontId="0" fillId="0" borderId="6" xfId="0" applyNumberFormat="1" applyBorder="1" applyAlignment="1">
      <alignment horizontal="center"/>
    </xf>
    <xf numFmtId="0" fontId="0" fillId="0" borderId="6" xfId="0" applyBorder="1" applyAlignment="1">
      <alignment horizontal="center"/>
    </xf>
    <xf numFmtId="0" fontId="4" fillId="0" borderId="6" xfId="2" applyFont="1" applyAlignment="1">
      <alignment horizontal="center" vertical="center" wrapText="1"/>
    </xf>
    <xf numFmtId="0" fontId="4" fillId="0" borderId="37" xfId="2" applyFont="1" applyBorder="1" applyAlignment="1">
      <alignment horizontal="center" vertical="center" wrapText="1"/>
    </xf>
    <xf numFmtId="0" fontId="23" fillId="5" borderId="6" xfId="2" applyFont="1" applyFill="1" applyAlignment="1">
      <alignment horizontal="center" vertical="center" wrapText="1"/>
    </xf>
    <xf numFmtId="0" fontId="23" fillId="5" borderId="9" xfId="2" applyFont="1" applyFill="1" applyBorder="1" applyAlignment="1">
      <alignment horizontal="center" vertical="center" wrapText="1"/>
    </xf>
    <xf numFmtId="0" fontId="4" fillId="0" borderId="9" xfId="2" applyFont="1" applyBorder="1" applyAlignment="1">
      <alignment horizontal="center" vertical="center" wrapText="1"/>
    </xf>
    <xf numFmtId="168" fontId="43" fillId="0" borderId="22" xfId="1" applyNumberFormat="1" applyFont="1" applyBorder="1" applyAlignment="1">
      <alignment horizontal="center" vertical="center"/>
    </xf>
    <xf numFmtId="168" fontId="43" fillId="0" borderId="24" xfId="1" applyNumberFormat="1" applyFont="1" applyBorder="1" applyAlignment="1">
      <alignment horizontal="center" vertical="center"/>
    </xf>
    <xf numFmtId="168" fontId="38" fillId="0" borderId="8" xfId="1" applyNumberFormat="1" applyFont="1" applyBorder="1" applyAlignment="1">
      <alignment horizontal="center" vertical="center"/>
    </xf>
    <xf numFmtId="179" fontId="38" fillId="0" borderId="12" xfId="1" applyNumberFormat="1" applyFont="1" applyBorder="1" applyAlignment="1">
      <alignment horizontal="center" vertical="center"/>
    </xf>
    <xf numFmtId="0" fontId="36" fillId="25" borderId="6" xfId="2" applyFont="1" applyFill="1" applyAlignment="1" applyProtection="1">
      <alignment horizontal="center" vertical="center"/>
      <protection locked="0"/>
    </xf>
    <xf numFmtId="0" fontId="4" fillId="0" borderId="14" xfId="2" applyFont="1" applyBorder="1" applyAlignment="1">
      <alignment horizontal="center" vertical="center" wrapText="1"/>
    </xf>
    <xf numFmtId="0" fontId="23" fillId="5" borderId="20" xfId="2" applyFont="1" applyFill="1" applyBorder="1" applyAlignment="1">
      <alignment horizontal="center" vertical="center" wrapText="1"/>
    </xf>
    <xf numFmtId="0" fontId="20" fillId="5" borderId="13" xfId="2" applyFont="1" applyFill="1" applyBorder="1" applyAlignment="1">
      <alignment horizontal="center" vertical="center" wrapText="1"/>
    </xf>
    <xf numFmtId="0" fontId="4" fillId="0" borderId="36" xfId="2" applyFont="1" applyBorder="1" applyAlignment="1">
      <alignment horizontal="center" vertical="center" wrapText="1"/>
    </xf>
    <xf numFmtId="179" fontId="48" fillId="0" borderId="6" xfId="0" applyNumberFormat="1" applyFont="1" applyBorder="1" applyAlignment="1"/>
  </cellXfs>
  <cellStyles count="8">
    <cellStyle name="Moneda" xfId="1" builtinId="4"/>
    <cellStyle name="Moneda [0] 2" xfId="3" xr:uid="{48E25084-CA85-464B-8763-AD94C2F3D975}"/>
    <cellStyle name="Moneda 2" xfId="5" xr:uid="{08EE4BA7-6CE3-6F4F-86E5-2828AC3C672F}"/>
    <cellStyle name="Normal" xfId="0" builtinId="0"/>
    <cellStyle name="Normal 2" xfId="2" xr:uid="{8CCA0EBC-50D4-E347-B07B-E785620A901D}"/>
    <cellStyle name="Normal 3" xfId="6" xr:uid="{F76CA8EB-FA7B-AC44-B156-20F2DC26B3E6}"/>
    <cellStyle name="Porcentaje" xfId="7" builtinId="5"/>
    <cellStyle name="Porcentaje 2" xfId="4" xr:uid="{7C2CFF6B-D83A-E246-8B2D-FA3A8BBCCF16}"/>
  </cellStyles>
  <dxfs count="0"/>
  <tableStyles count="0" defaultTableStyle="TableStyleMedium2" defaultPivotStyle="PivotStyleLight16"/>
  <colors>
    <mruColors>
      <color rgb="FF370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519351</xdr:colOff>
      <xdr:row>0</xdr:row>
      <xdr:rowOff>348211</xdr:rowOff>
    </xdr:from>
    <xdr:ext cx="1352715" cy="699881"/>
    <xdr:pic>
      <xdr:nvPicPr>
        <xdr:cNvPr id="2" name="image1.png" descr="logo_esu" title="Imagen">
          <a:extLst>
            <a:ext uri="{FF2B5EF4-FFF2-40B4-BE49-F238E27FC236}">
              <a16:creationId xmlns:a16="http://schemas.microsoft.com/office/drawing/2014/main" id="{958CBF84-3C0F-4658-B8D9-932355131811}"/>
            </a:ext>
            <a:ext uri="{147F2762-F138-4A5C-976F-8EAC2B608ADB}">
              <a16:predDERef xmlns:a16="http://schemas.microsoft.com/office/drawing/2014/main" pred="{3D308DA5-5F2A-F24E-98D8-A9DE5C898DA7}"/>
            </a:ext>
          </a:extLst>
        </xdr:cNvPr>
        <xdr:cNvPicPr preferRelativeResize="0"/>
      </xdr:nvPicPr>
      <xdr:blipFill>
        <a:blip xmlns:r="http://schemas.openxmlformats.org/officeDocument/2006/relationships" r:embed="rId1" cstate="print"/>
        <a:stretch>
          <a:fillRect/>
        </a:stretch>
      </xdr:blipFill>
      <xdr:spPr>
        <a:xfrm>
          <a:off x="5960927" y="348211"/>
          <a:ext cx="1352715" cy="699881"/>
        </a:xfrm>
        <a:prstGeom prst="rect">
          <a:avLst/>
        </a:prstGeom>
        <a:noFill/>
      </xdr:spPr>
    </xdr:pic>
    <xdr:clientData fLocksWithSheet="0"/>
  </xdr:oneCellAnchor>
  <xdr:oneCellAnchor>
    <xdr:from>
      <xdr:col>7</xdr:col>
      <xdr:colOff>236509</xdr:colOff>
      <xdr:row>0</xdr:row>
      <xdr:rowOff>194904</xdr:rowOff>
    </xdr:from>
    <xdr:ext cx="1237989" cy="976354"/>
    <xdr:pic>
      <xdr:nvPicPr>
        <xdr:cNvPr id="3" name="image8.png" title="Imagen">
          <a:extLst>
            <a:ext uri="{FF2B5EF4-FFF2-40B4-BE49-F238E27FC236}">
              <a16:creationId xmlns:a16="http://schemas.microsoft.com/office/drawing/2014/main" id="{995AFC54-FF3A-42F2-8733-AE2FA2CC4A5D}"/>
            </a:ext>
            <a:ext uri="{147F2762-F138-4A5C-976F-8EAC2B608ADB}">
              <a16:predDERef xmlns:a16="http://schemas.microsoft.com/office/drawing/2014/main" pred="{1D4B7F16-D281-324B-8697-A36F05D90EDB}"/>
            </a:ext>
          </a:extLst>
        </xdr:cNvPr>
        <xdr:cNvPicPr preferRelativeResize="0"/>
      </xdr:nvPicPr>
      <xdr:blipFill>
        <a:blip xmlns:r="http://schemas.openxmlformats.org/officeDocument/2006/relationships" r:embed="rId2" cstate="print"/>
        <a:stretch>
          <a:fillRect/>
        </a:stretch>
      </xdr:blipFill>
      <xdr:spPr>
        <a:xfrm>
          <a:off x="7497921" y="194904"/>
          <a:ext cx="1237989" cy="976354"/>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791583</xdr:colOff>
      <xdr:row>0</xdr:row>
      <xdr:rowOff>150105</xdr:rowOff>
    </xdr:from>
    <xdr:ext cx="1536700" cy="780935"/>
    <xdr:pic>
      <xdr:nvPicPr>
        <xdr:cNvPr id="6" name="image1.png" descr="logo_esu" title="Imagen">
          <a:extLst>
            <a:ext uri="{FF2B5EF4-FFF2-40B4-BE49-F238E27FC236}">
              <a16:creationId xmlns:a16="http://schemas.microsoft.com/office/drawing/2014/main" id="{1D4B7F16-D281-324B-8697-A36F05D90EDB}"/>
            </a:ext>
            <a:ext uri="{147F2762-F138-4A5C-976F-8EAC2B608ADB}">
              <a16:predDERef xmlns:a16="http://schemas.microsoft.com/office/drawing/2014/main" pred="{3D308DA5-5F2A-F24E-98D8-A9DE5C898DA7}"/>
            </a:ext>
          </a:extLst>
        </xdr:cNvPr>
        <xdr:cNvPicPr preferRelativeResize="0"/>
      </xdr:nvPicPr>
      <xdr:blipFill>
        <a:blip xmlns:r="http://schemas.openxmlformats.org/officeDocument/2006/relationships" r:embed="rId1" cstate="print"/>
        <a:stretch>
          <a:fillRect/>
        </a:stretch>
      </xdr:blipFill>
      <xdr:spPr>
        <a:xfrm>
          <a:off x="11867797" y="150105"/>
          <a:ext cx="1536700" cy="780935"/>
        </a:xfrm>
        <a:prstGeom prst="rect">
          <a:avLst/>
        </a:prstGeom>
        <a:noFill/>
      </xdr:spPr>
    </xdr:pic>
    <xdr:clientData fLocksWithSheet="0"/>
  </xdr:oneCellAnchor>
  <xdr:oneCellAnchor>
    <xdr:from>
      <xdr:col>10</xdr:col>
      <xdr:colOff>71552</xdr:colOff>
      <xdr:row>0</xdr:row>
      <xdr:rowOff>27214</xdr:rowOff>
    </xdr:from>
    <xdr:ext cx="1350434" cy="1060450"/>
    <xdr:pic>
      <xdr:nvPicPr>
        <xdr:cNvPr id="7" name="image8.png" title="Imagen">
          <a:extLst>
            <a:ext uri="{FF2B5EF4-FFF2-40B4-BE49-F238E27FC236}">
              <a16:creationId xmlns:a16="http://schemas.microsoft.com/office/drawing/2014/main" id="{A20CB215-84FC-9F4D-8A0F-B4521F462541}"/>
            </a:ext>
            <a:ext uri="{147F2762-F138-4A5C-976F-8EAC2B608ADB}">
              <a16:predDERef xmlns:a16="http://schemas.microsoft.com/office/drawing/2014/main" pred="{1D4B7F16-D281-324B-8697-A36F05D90EDB}"/>
            </a:ext>
          </a:extLst>
        </xdr:cNvPr>
        <xdr:cNvPicPr preferRelativeResize="0"/>
      </xdr:nvPicPr>
      <xdr:blipFill>
        <a:blip xmlns:r="http://schemas.openxmlformats.org/officeDocument/2006/relationships" r:embed="rId2" cstate="print"/>
        <a:stretch>
          <a:fillRect/>
        </a:stretch>
      </xdr:blipFill>
      <xdr:spPr>
        <a:xfrm>
          <a:off x="13923623" y="27214"/>
          <a:ext cx="1350434" cy="10604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519351</xdr:colOff>
      <xdr:row>0</xdr:row>
      <xdr:rowOff>348211</xdr:rowOff>
    </xdr:from>
    <xdr:ext cx="1352715" cy="699881"/>
    <xdr:pic>
      <xdr:nvPicPr>
        <xdr:cNvPr id="2" name="image1.png" descr="logo_esu" title="Imagen">
          <a:extLst>
            <a:ext uri="{FF2B5EF4-FFF2-40B4-BE49-F238E27FC236}">
              <a16:creationId xmlns:a16="http://schemas.microsoft.com/office/drawing/2014/main" id="{F23363CC-78C3-DF4C-8CB3-F89204312AE6}"/>
            </a:ext>
            <a:ext uri="{147F2762-F138-4A5C-976F-8EAC2B608ADB}">
              <a16:predDERef xmlns:a16="http://schemas.microsoft.com/office/drawing/2014/main" pred="{3D308DA5-5F2A-F24E-98D8-A9DE5C898DA7}"/>
            </a:ext>
          </a:extLst>
        </xdr:cNvPr>
        <xdr:cNvPicPr preferRelativeResize="0"/>
      </xdr:nvPicPr>
      <xdr:blipFill>
        <a:blip xmlns:r="http://schemas.openxmlformats.org/officeDocument/2006/relationships" r:embed="rId1" cstate="print"/>
        <a:stretch>
          <a:fillRect/>
        </a:stretch>
      </xdr:blipFill>
      <xdr:spPr>
        <a:xfrm>
          <a:off x="6640751" y="348211"/>
          <a:ext cx="1352715" cy="699881"/>
        </a:xfrm>
        <a:prstGeom prst="rect">
          <a:avLst/>
        </a:prstGeom>
        <a:noFill/>
      </xdr:spPr>
    </xdr:pic>
    <xdr:clientData fLocksWithSheet="0"/>
  </xdr:oneCellAnchor>
  <xdr:oneCellAnchor>
    <xdr:from>
      <xdr:col>7</xdr:col>
      <xdr:colOff>236509</xdr:colOff>
      <xdr:row>0</xdr:row>
      <xdr:rowOff>194904</xdr:rowOff>
    </xdr:from>
    <xdr:ext cx="1237989" cy="976354"/>
    <xdr:pic>
      <xdr:nvPicPr>
        <xdr:cNvPr id="3" name="image8.png" title="Imagen">
          <a:extLst>
            <a:ext uri="{FF2B5EF4-FFF2-40B4-BE49-F238E27FC236}">
              <a16:creationId xmlns:a16="http://schemas.microsoft.com/office/drawing/2014/main" id="{BB118340-C890-FF4F-AEDB-EB954B8868C0}"/>
            </a:ext>
            <a:ext uri="{147F2762-F138-4A5C-976F-8EAC2B608ADB}">
              <a16:predDERef xmlns:a16="http://schemas.microsoft.com/office/drawing/2014/main" pred="{1D4B7F16-D281-324B-8697-A36F05D90EDB}"/>
            </a:ext>
          </a:extLst>
        </xdr:cNvPr>
        <xdr:cNvPicPr preferRelativeResize="0"/>
      </xdr:nvPicPr>
      <xdr:blipFill>
        <a:blip xmlns:r="http://schemas.openxmlformats.org/officeDocument/2006/relationships" r:embed="rId2" cstate="print"/>
        <a:stretch>
          <a:fillRect/>
        </a:stretch>
      </xdr:blipFill>
      <xdr:spPr>
        <a:xfrm>
          <a:off x="8377209" y="194904"/>
          <a:ext cx="1237989" cy="976354"/>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8</xdr:col>
      <xdr:colOff>135467</xdr:colOff>
      <xdr:row>1</xdr:row>
      <xdr:rowOff>132291</xdr:rowOff>
    </xdr:from>
    <xdr:ext cx="1536700" cy="878628"/>
    <xdr:pic>
      <xdr:nvPicPr>
        <xdr:cNvPr id="6" name="image1.png" descr="logo_esu" title="Imagen">
          <a:extLst>
            <a:ext uri="{FF2B5EF4-FFF2-40B4-BE49-F238E27FC236}">
              <a16:creationId xmlns:a16="http://schemas.microsoft.com/office/drawing/2014/main" id="{104922F8-D84B-1A43-96CD-B78F29CF1E60}"/>
            </a:ext>
            <a:ext uri="{147F2762-F138-4A5C-976F-8EAC2B608ADB}">
              <a16:predDERef xmlns:a16="http://schemas.microsoft.com/office/drawing/2014/main" pred="{A2FA39FB-73AA-D94C-93DA-BB2BC04DF006}"/>
            </a:ext>
          </a:extLst>
        </xdr:cNvPr>
        <xdr:cNvPicPr preferRelativeResize="0"/>
      </xdr:nvPicPr>
      <xdr:blipFill>
        <a:blip xmlns:r="http://schemas.openxmlformats.org/officeDocument/2006/relationships" r:embed="rId1" cstate="print"/>
        <a:stretch>
          <a:fillRect/>
        </a:stretch>
      </xdr:blipFill>
      <xdr:spPr>
        <a:xfrm>
          <a:off x="10441517" y="313266"/>
          <a:ext cx="1536700" cy="878628"/>
        </a:xfrm>
        <a:prstGeom prst="rect">
          <a:avLst/>
        </a:prstGeom>
        <a:noFill/>
      </xdr:spPr>
    </xdr:pic>
    <xdr:clientData fLocksWithSheet="0"/>
  </xdr:oneCellAnchor>
  <xdr:oneCellAnchor>
    <xdr:from>
      <xdr:col>10</xdr:col>
      <xdr:colOff>14967</xdr:colOff>
      <xdr:row>1</xdr:row>
      <xdr:rowOff>31297</xdr:rowOff>
    </xdr:from>
    <xdr:ext cx="1350434" cy="1060450"/>
    <xdr:pic>
      <xdr:nvPicPr>
        <xdr:cNvPr id="7" name="image8.png" title="Imagen">
          <a:extLst>
            <a:ext uri="{FF2B5EF4-FFF2-40B4-BE49-F238E27FC236}">
              <a16:creationId xmlns:a16="http://schemas.microsoft.com/office/drawing/2014/main" id="{6489FBE9-B2C7-994B-B4EA-B587582CFED5}"/>
            </a:ext>
            <a:ext uri="{147F2762-F138-4A5C-976F-8EAC2B608ADB}">
              <a16:predDERef xmlns:a16="http://schemas.microsoft.com/office/drawing/2014/main" pred="{104922F8-D84B-1A43-96CD-B78F29CF1E60}"/>
            </a:ext>
          </a:extLst>
        </xdr:cNvPr>
        <xdr:cNvPicPr preferRelativeResize="0"/>
      </xdr:nvPicPr>
      <xdr:blipFill>
        <a:blip xmlns:r="http://schemas.openxmlformats.org/officeDocument/2006/relationships" r:embed="rId2" cstate="print"/>
        <a:stretch>
          <a:fillRect/>
        </a:stretch>
      </xdr:blipFill>
      <xdr:spPr>
        <a:xfrm>
          <a:off x="12533538" y="216354"/>
          <a:ext cx="1350434" cy="10604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gelica.osorio\Downloads\PRSP-PM-308%20CANTIDADES%20ESTRUCTURA.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CR%20&amp;%20C&#205;A.%20LTDA\URBANIZACI&#211;N%20BRITANIA\2.%20INFORMACI&#211;N%20REDIRECCIONADA%20ELIANA%20MAR&#205;N%20GARC&#205;A%20(31-Julio-2013)\3.%20PRESUPUESTOS%20EN%20EXCEL%20DE%20SOLUCIONES%20CIVILES%20S.A\presupuesto%20casa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Comparativo%20Losa%20-%20Pilas%20-%20REVISI&#211;N%20HORAC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CONFORMACIÓ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aneria"/>
      <sheetName val="PUERTAS DE PASO"/>
      <sheetName val="Concreto"/>
      <sheetName val="dosificaciones"/>
      <sheetName val="DATOS"/>
      <sheetName val="MOVIMIENTO DE TIERRA "/>
      <sheetName val="PILAS"/>
      <sheetName val="VIGAS FUNDACION Y MUROS CONT"/>
      <sheetName val="EXC DESAGUES Y FOSO"/>
      <sheetName val="IMPERMEAILIZACIONES "/>
      <sheetName val="Pintura Exterior"/>
      <sheetName val="Tabla dinámica"/>
      <sheetName val="ESTRUCTURA "/>
      <sheetName val="Cantidades Acabados"/>
      <sheetName val="RESUMEN"/>
      <sheetName val="DETALLADO"/>
      <sheetName val="UNITARIOS"/>
      <sheetName val="L.PRECIOS"/>
      <sheetName val="REVOQUE Y PISOS"/>
      <sheetName val="MAMPOSTE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Excavación Losa Flotante"/>
      <sheetName val="Solados"/>
      <sheetName val="Concreto"/>
      <sheetName val="Acero"/>
      <sheetName val="Análisis Valor Concreto"/>
      <sheetName val="MUSS"/>
      <sheetName val="Excavación_Losa_Flotante"/>
      <sheetName val="Análisis_Valor_Concr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E698-06D9-4FE2-8C7A-458B4F9AD2BA}">
  <dimension ref="A1:K56"/>
  <sheetViews>
    <sheetView topLeftCell="C50" zoomScaleNormal="100" workbookViewId="0">
      <selection activeCell="F13" sqref="F13:G13"/>
    </sheetView>
  </sheetViews>
  <sheetFormatPr defaultColWidth="11.42578125" defaultRowHeight="15"/>
  <cols>
    <col min="1" max="1" width="5.140625" customWidth="1"/>
    <col min="3" max="3" width="39.7109375" customWidth="1"/>
    <col min="5" max="5" width="13.85546875" customWidth="1"/>
    <col min="6" max="6" width="9.85546875" customWidth="1"/>
    <col min="7" max="7" width="19.42578125" customWidth="1"/>
    <col min="8" max="8" width="22.85546875" customWidth="1"/>
    <col min="9" max="9" width="11.140625" customWidth="1"/>
    <col min="10" max="10" width="4.140625" customWidth="1"/>
    <col min="11" max="11" width="16.140625" customWidth="1"/>
  </cols>
  <sheetData>
    <row r="1" spans="1:11" ht="96" customHeight="1">
      <c r="A1" s="604"/>
      <c r="B1" s="605"/>
      <c r="C1" s="605"/>
      <c r="D1" s="605"/>
      <c r="E1" s="605"/>
      <c r="F1" s="605"/>
      <c r="G1" s="605"/>
      <c r="H1" s="605"/>
      <c r="I1" s="606"/>
    </row>
    <row r="2" spans="1:11">
      <c r="A2" s="67"/>
      <c r="B2" s="76"/>
      <c r="C2" s="76"/>
      <c r="D2" s="76"/>
      <c r="E2" s="76"/>
      <c r="F2" s="76"/>
      <c r="G2" s="76"/>
      <c r="H2" s="76"/>
      <c r="I2" s="68"/>
    </row>
    <row r="3" spans="1:11">
      <c r="A3" s="590" t="s">
        <v>0</v>
      </c>
      <c r="B3" s="591"/>
      <c r="C3" s="591"/>
      <c r="D3" s="591"/>
      <c r="E3" s="591"/>
      <c r="F3" s="591"/>
      <c r="G3" s="591"/>
      <c r="H3" s="591"/>
      <c r="I3" s="68"/>
    </row>
    <row r="4" spans="1:11">
      <c r="A4" s="67"/>
      <c r="B4" s="76"/>
      <c r="C4" s="76"/>
      <c r="D4" s="76"/>
      <c r="E4" s="76"/>
      <c r="F4" s="76"/>
      <c r="G4" s="76"/>
      <c r="H4" s="76"/>
      <c r="I4" s="68"/>
    </row>
    <row r="5" spans="1:11" ht="26.1">
      <c r="A5" s="67"/>
      <c r="B5" s="69" t="s">
        <v>1</v>
      </c>
      <c r="C5" s="69" t="s">
        <v>2</v>
      </c>
      <c r="D5" s="69" t="s">
        <v>3</v>
      </c>
      <c r="E5" s="84" t="s">
        <v>4</v>
      </c>
      <c r="F5" s="607" t="s">
        <v>5</v>
      </c>
      <c r="G5" s="608"/>
      <c r="H5" s="69" t="s">
        <v>6</v>
      </c>
      <c r="I5" s="68"/>
    </row>
    <row r="6" spans="1:11">
      <c r="A6" s="70"/>
      <c r="B6" s="71">
        <v>1</v>
      </c>
      <c r="C6" s="89" t="s">
        <v>7</v>
      </c>
      <c r="D6" s="90" t="s">
        <v>8</v>
      </c>
      <c r="E6" s="91">
        <v>1</v>
      </c>
      <c r="F6" s="610">
        <f>'COMPONENTE 1 - OBRA'!G1812</f>
        <v>103958751016.26595</v>
      </c>
      <c r="G6" s="611"/>
      <c r="H6" s="81">
        <f>'COMPONENTE 1 - OBRA'!K1812</f>
        <v>0</v>
      </c>
      <c r="I6" s="68"/>
    </row>
    <row r="7" spans="1:11">
      <c r="A7" s="70"/>
      <c r="B7" s="71">
        <v>2</v>
      </c>
      <c r="C7" s="72" t="s">
        <v>9</v>
      </c>
      <c r="D7" s="71" t="s">
        <v>10</v>
      </c>
      <c r="E7" s="71" t="s">
        <v>11</v>
      </c>
      <c r="F7" s="579">
        <f>'COMPONENTE 1 - OBRA'!G1815</f>
        <v>0.15359999999999999</v>
      </c>
      <c r="G7" s="580">
        <f>($F$6)*F7</f>
        <v>15968064156.098448</v>
      </c>
      <c r="H7" s="73">
        <f>($H$6)*F7</f>
        <v>0</v>
      </c>
      <c r="I7" s="92"/>
    </row>
    <row r="8" spans="1:11">
      <c r="A8" s="70"/>
      <c r="B8" s="71">
        <v>3</v>
      </c>
      <c r="C8" s="72" t="s">
        <v>12</v>
      </c>
      <c r="D8" s="71" t="s">
        <v>10</v>
      </c>
      <c r="E8" s="71" t="s">
        <v>13</v>
      </c>
      <c r="F8" s="579">
        <v>0.02</v>
      </c>
      <c r="G8" s="580">
        <f>($F$6)*F8</f>
        <v>2079175020.3253191</v>
      </c>
      <c r="H8" s="73">
        <f>($H$6)*F8</f>
        <v>0</v>
      </c>
      <c r="I8" s="68"/>
    </row>
    <row r="9" spans="1:11">
      <c r="A9" s="70"/>
      <c r="B9" s="71">
        <v>4</v>
      </c>
      <c r="C9" s="72" t="s">
        <v>14</v>
      </c>
      <c r="D9" s="71" t="s">
        <v>10</v>
      </c>
      <c r="E9" s="71" t="s">
        <v>15</v>
      </c>
      <c r="F9" s="579">
        <f>'COMPONENTE 1 - OBRA'!G1816</f>
        <v>0.05</v>
      </c>
      <c r="G9" s="580">
        <f>($F$6)*F9</f>
        <v>5197937550.8132973</v>
      </c>
      <c r="H9" s="73">
        <f>($H$6)*F9</f>
        <v>0</v>
      </c>
      <c r="I9" s="68"/>
    </row>
    <row r="10" spans="1:11">
      <c r="A10" s="70"/>
      <c r="B10" s="576">
        <v>5</v>
      </c>
      <c r="C10" s="577" t="s">
        <v>16</v>
      </c>
      <c r="D10" s="576" t="s">
        <v>8</v>
      </c>
      <c r="E10" s="578">
        <v>1</v>
      </c>
      <c r="F10" s="598">
        <v>1916680350</v>
      </c>
      <c r="G10" s="599"/>
      <c r="H10" s="74"/>
      <c r="I10" s="87"/>
    </row>
    <row r="11" spans="1:11">
      <c r="A11" s="70"/>
      <c r="B11" s="576">
        <v>6</v>
      </c>
      <c r="C11" s="577" t="s">
        <v>17</v>
      </c>
      <c r="D11" s="576" t="s">
        <v>8</v>
      </c>
      <c r="E11" s="578">
        <v>1</v>
      </c>
      <c r="F11" s="598">
        <v>600000000</v>
      </c>
      <c r="G11" s="599"/>
      <c r="H11" s="74"/>
      <c r="I11" s="88"/>
    </row>
    <row r="12" spans="1:11">
      <c r="A12" s="70"/>
      <c r="B12" s="576">
        <v>7</v>
      </c>
      <c r="C12" s="577" t="s">
        <v>18</v>
      </c>
      <c r="D12" s="576" t="s">
        <v>8</v>
      </c>
      <c r="E12" s="578">
        <v>1</v>
      </c>
      <c r="F12" s="598">
        <v>8380508161</v>
      </c>
      <c r="G12" s="599"/>
      <c r="H12" s="74"/>
      <c r="I12" s="68"/>
    </row>
    <row r="13" spans="1:11">
      <c r="A13" s="70"/>
      <c r="B13" s="576">
        <v>8</v>
      </c>
      <c r="C13" s="577" t="s">
        <v>19</v>
      </c>
      <c r="D13" s="576" t="s">
        <v>8</v>
      </c>
      <c r="E13" s="578">
        <v>1</v>
      </c>
      <c r="F13" s="598">
        <v>1574019765.6900001</v>
      </c>
      <c r="G13" s="599"/>
      <c r="H13" s="74"/>
      <c r="I13" s="68"/>
      <c r="K13" s="582"/>
    </row>
    <row r="14" spans="1:11">
      <c r="A14" s="70"/>
      <c r="B14" s="597" t="s">
        <v>20</v>
      </c>
      <c r="C14" s="597"/>
      <c r="D14" s="597"/>
      <c r="E14" s="85"/>
      <c r="F14" s="612">
        <f>F6+G7+G8+G9+F10+F11+F12+F13</f>
        <v>139675136020.19299</v>
      </c>
      <c r="G14" s="613"/>
      <c r="H14" s="80">
        <f>SUM(H6:H13)</f>
        <v>0</v>
      </c>
      <c r="I14" s="68"/>
    </row>
    <row r="15" spans="1:11">
      <c r="A15" s="70"/>
      <c r="E15" s="93"/>
      <c r="F15" s="609"/>
      <c r="G15" s="595"/>
      <c r="I15" s="68"/>
    </row>
    <row r="16" spans="1:11" ht="26.1">
      <c r="A16" s="70"/>
      <c r="B16" s="69" t="s">
        <v>1</v>
      </c>
      <c r="C16" s="69" t="s">
        <v>2</v>
      </c>
      <c r="D16" s="69" t="s">
        <v>3</v>
      </c>
      <c r="E16" s="84" t="s">
        <v>4</v>
      </c>
      <c r="F16" s="607" t="s">
        <v>21</v>
      </c>
      <c r="G16" s="608"/>
      <c r="H16" s="69" t="s">
        <v>22</v>
      </c>
      <c r="I16" s="68"/>
    </row>
    <row r="17" spans="1:9">
      <c r="A17" s="70"/>
      <c r="B17" s="75">
        <v>9</v>
      </c>
      <c r="C17" s="82" t="s">
        <v>23</v>
      </c>
      <c r="D17" s="71" t="s">
        <v>8</v>
      </c>
      <c r="E17" s="86">
        <v>0</v>
      </c>
      <c r="F17" s="592">
        <v>1406514773.3900001</v>
      </c>
      <c r="G17" s="593"/>
      <c r="H17" s="81">
        <f>'COMPONENTE 1 - TECNOLOGIA'!F40</f>
        <v>0</v>
      </c>
      <c r="I17" s="68"/>
    </row>
    <row r="18" spans="1:9">
      <c r="A18" s="70"/>
      <c r="B18" s="75">
        <v>10</v>
      </c>
      <c r="C18" s="82" t="s">
        <v>24</v>
      </c>
      <c r="D18" s="71" t="s">
        <v>8</v>
      </c>
      <c r="E18" s="86">
        <v>1</v>
      </c>
      <c r="F18" s="592">
        <v>1722664621.7918313</v>
      </c>
      <c r="G18" s="593"/>
      <c r="H18" s="81">
        <f>'COMPONENTE 1 - TECNOLOGIA'!F52</f>
        <v>0</v>
      </c>
      <c r="I18" s="68"/>
    </row>
    <row r="19" spans="1:9">
      <c r="A19" s="70"/>
      <c r="B19" s="75">
        <v>11</v>
      </c>
      <c r="C19" s="82" t="s">
        <v>25</v>
      </c>
      <c r="D19" s="71" t="s">
        <v>8</v>
      </c>
      <c r="E19" s="86">
        <v>1</v>
      </c>
      <c r="F19" s="592">
        <v>3615307527.5100002</v>
      </c>
      <c r="G19" s="593"/>
      <c r="H19" s="81">
        <f>'COMPONENTE 1 - TECNOLOGIA'!F64</f>
        <v>0</v>
      </c>
      <c r="I19" s="68"/>
    </row>
    <row r="20" spans="1:9">
      <c r="A20" s="70"/>
      <c r="B20" s="75">
        <v>12</v>
      </c>
      <c r="C20" s="82" t="s">
        <v>26</v>
      </c>
      <c r="D20" s="71" t="s">
        <v>8</v>
      </c>
      <c r="E20" s="86">
        <v>1</v>
      </c>
      <c r="F20" s="592">
        <v>2200575329.6100001</v>
      </c>
      <c r="G20" s="593"/>
      <c r="H20" s="81">
        <f>'COMPONENTE 1 - TECNOLOGIA'!F73</f>
        <v>0</v>
      </c>
      <c r="I20" s="68"/>
    </row>
    <row r="21" spans="1:9">
      <c r="A21" s="70"/>
      <c r="B21" s="75">
        <v>13</v>
      </c>
      <c r="C21" s="82" t="s">
        <v>27</v>
      </c>
      <c r="D21" s="71" t="s">
        <v>8</v>
      </c>
      <c r="E21" s="86">
        <v>1</v>
      </c>
      <c r="F21" s="592">
        <v>1735484410.3699999</v>
      </c>
      <c r="G21" s="593"/>
      <c r="H21" s="81">
        <f>'COMPONENTE 1 - TECNOLOGIA'!F93</f>
        <v>0</v>
      </c>
      <c r="I21" s="68"/>
    </row>
    <row r="22" spans="1:9">
      <c r="A22" s="70"/>
      <c r="B22" s="75">
        <v>14</v>
      </c>
      <c r="C22" s="82" t="s">
        <v>28</v>
      </c>
      <c r="D22" s="71" t="s">
        <v>8</v>
      </c>
      <c r="E22" s="86">
        <v>1</v>
      </c>
      <c r="F22" s="592">
        <v>2138192255.6076794</v>
      </c>
      <c r="G22" s="593"/>
      <c r="H22" s="81">
        <f>'COMPONENTE 1 - TECNOLOGIA'!F121</f>
        <v>0</v>
      </c>
      <c r="I22" s="68"/>
    </row>
    <row r="23" spans="1:9">
      <c r="A23" s="70"/>
      <c r="B23" s="75">
        <v>15</v>
      </c>
      <c r="C23" s="82" t="s">
        <v>29</v>
      </c>
      <c r="D23" s="71" t="s">
        <v>8</v>
      </c>
      <c r="E23" s="86">
        <v>1</v>
      </c>
      <c r="F23" s="592">
        <v>14224480322.487965</v>
      </c>
      <c r="G23" s="593"/>
      <c r="H23" s="81">
        <f>'COMPONENTE 1 - TECNOLOGIA'!F163</f>
        <v>0</v>
      </c>
      <c r="I23" s="68"/>
    </row>
    <row r="24" spans="1:9">
      <c r="A24" s="70"/>
      <c r="B24" s="75">
        <v>16</v>
      </c>
      <c r="C24" s="82" t="s">
        <v>30</v>
      </c>
      <c r="D24" s="71" t="s">
        <v>8</v>
      </c>
      <c r="E24" s="86">
        <v>1</v>
      </c>
      <c r="F24" s="592">
        <v>1509027134.447485</v>
      </c>
      <c r="G24" s="593"/>
      <c r="H24" s="81">
        <f>'COMPONENTE 1 - TECNOLOGIA'!F192</f>
        <v>0</v>
      </c>
      <c r="I24" s="68"/>
    </row>
    <row r="25" spans="1:9">
      <c r="A25" s="70"/>
      <c r="B25" s="75">
        <v>17</v>
      </c>
      <c r="C25" s="82" t="s">
        <v>31</v>
      </c>
      <c r="D25" s="71" t="s">
        <v>8</v>
      </c>
      <c r="E25" s="86">
        <v>1</v>
      </c>
      <c r="F25" s="592">
        <v>2683379571.04</v>
      </c>
      <c r="G25" s="593"/>
      <c r="H25" s="81">
        <f>'COMPONENTE 1 - TECNOLOGIA'!F234</f>
        <v>0</v>
      </c>
      <c r="I25" s="68"/>
    </row>
    <row r="26" spans="1:9">
      <c r="A26" s="70"/>
      <c r="B26" s="75">
        <v>18</v>
      </c>
      <c r="C26" s="82" t="s">
        <v>32</v>
      </c>
      <c r="D26" s="71" t="s">
        <v>8</v>
      </c>
      <c r="E26" s="86">
        <v>0</v>
      </c>
      <c r="F26" s="592">
        <v>11628705767.519999</v>
      </c>
      <c r="G26" s="593"/>
      <c r="H26" s="81">
        <f>'COMPONENTE 1 - TECNOLOGIA'!F287</f>
        <v>0</v>
      </c>
      <c r="I26" s="68"/>
    </row>
    <row r="27" spans="1:9">
      <c r="A27" s="70"/>
      <c r="B27" s="75">
        <v>19</v>
      </c>
      <c r="C27" s="82" t="s">
        <v>33</v>
      </c>
      <c r="D27" s="71" t="s">
        <v>8</v>
      </c>
      <c r="E27" s="86">
        <v>1</v>
      </c>
      <c r="F27" s="592">
        <v>7709032957.3993673</v>
      </c>
      <c r="G27" s="593"/>
      <c r="H27" s="81">
        <f>'COMPONENTE 1 - TECNOLOGIA'!F319</f>
        <v>0</v>
      </c>
      <c r="I27" s="68"/>
    </row>
    <row r="28" spans="1:9">
      <c r="A28" s="70"/>
      <c r="B28" s="75">
        <v>20</v>
      </c>
      <c r="C28" s="82" t="s">
        <v>34</v>
      </c>
      <c r="D28" s="71" t="s">
        <v>8</v>
      </c>
      <c r="E28" s="86">
        <v>1</v>
      </c>
      <c r="F28" s="592">
        <v>478013573.50830305</v>
      </c>
      <c r="G28" s="593"/>
      <c r="H28" s="81">
        <f>'COMPONENTE 1 - TECNOLOGIA'!F334</f>
        <v>0</v>
      </c>
      <c r="I28" s="68"/>
    </row>
    <row r="29" spans="1:9">
      <c r="A29" s="70"/>
      <c r="B29" s="75">
        <v>21</v>
      </c>
      <c r="C29" s="82" t="s">
        <v>35</v>
      </c>
      <c r="D29" s="71" t="s">
        <v>8</v>
      </c>
      <c r="E29" s="86">
        <v>0</v>
      </c>
      <c r="F29" s="592">
        <v>272017544.15799934</v>
      </c>
      <c r="G29" s="593"/>
      <c r="H29" s="81">
        <f>'COMPONENTE 1 - TECNOLOGIA'!F345</f>
        <v>0</v>
      </c>
      <c r="I29" s="68"/>
    </row>
    <row r="30" spans="1:9">
      <c r="A30" s="70"/>
      <c r="B30" s="75">
        <v>22</v>
      </c>
      <c r="C30" s="82" t="s">
        <v>36</v>
      </c>
      <c r="D30" s="71" t="s">
        <v>8</v>
      </c>
      <c r="E30" s="86">
        <v>1</v>
      </c>
      <c r="F30" s="592">
        <v>682646759.14999998</v>
      </c>
      <c r="G30" s="593"/>
      <c r="H30" s="81">
        <f>'COMPONENTE 1 - TECNOLOGIA'!F363</f>
        <v>0</v>
      </c>
      <c r="I30" s="68"/>
    </row>
    <row r="31" spans="1:9">
      <c r="A31" s="70"/>
      <c r="B31" s="75">
        <v>23</v>
      </c>
      <c r="C31" s="82" t="s">
        <v>37</v>
      </c>
      <c r="D31" s="71" t="s">
        <v>8</v>
      </c>
      <c r="E31" s="86">
        <v>1</v>
      </c>
      <c r="F31" s="592">
        <v>258668247.32723105</v>
      </c>
      <c r="G31" s="593"/>
      <c r="H31" s="81">
        <f>'COMPONENTE 1 - TECNOLOGIA'!F374</f>
        <v>0</v>
      </c>
      <c r="I31" s="68"/>
    </row>
    <row r="32" spans="1:9">
      <c r="A32" s="70"/>
      <c r="B32" s="75">
        <v>24</v>
      </c>
      <c r="C32" s="82" t="s">
        <v>38</v>
      </c>
      <c r="D32" s="71" t="s">
        <v>8</v>
      </c>
      <c r="E32" s="86">
        <v>0</v>
      </c>
      <c r="F32" s="592">
        <v>30445416865.07</v>
      </c>
      <c r="G32" s="593"/>
      <c r="H32" s="81">
        <f>'COMPONENTE 1 - TECNOLOGIA'!F424</f>
        <v>0</v>
      </c>
      <c r="I32" s="68"/>
    </row>
    <row r="33" spans="1:10">
      <c r="A33" s="70"/>
      <c r="B33" s="75">
        <v>25</v>
      </c>
      <c r="C33" s="82" t="s">
        <v>39</v>
      </c>
      <c r="D33" s="71" t="s">
        <v>8</v>
      </c>
      <c r="E33" s="86">
        <v>1</v>
      </c>
      <c r="F33" s="592">
        <v>947528726.62385237</v>
      </c>
      <c r="G33" s="593"/>
      <c r="H33" s="81">
        <f>'COMPONENTE 1 - TECNOLOGIA'!F470</f>
        <v>0</v>
      </c>
      <c r="I33" s="68"/>
    </row>
    <row r="34" spans="1:10">
      <c r="A34" s="70"/>
      <c r="B34" s="75">
        <v>26</v>
      </c>
      <c r="C34" s="96" t="s">
        <v>40</v>
      </c>
      <c r="D34" s="97" t="s">
        <v>8</v>
      </c>
      <c r="E34" s="98">
        <v>1</v>
      </c>
      <c r="F34" s="600">
        <v>1416211639.26</v>
      </c>
      <c r="G34" s="601"/>
      <c r="H34" s="81">
        <f>'COMPONENTE 1 - TECNOLOGIA'!F479</f>
        <v>0</v>
      </c>
      <c r="I34" s="68"/>
    </row>
    <row r="35" spans="1:10">
      <c r="A35" s="70"/>
      <c r="B35" s="594" t="s">
        <v>41</v>
      </c>
      <c r="C35" s="595"/>
      <c r="D35" s="595"/>
      <c r="E35" s="596"/>
      <c r="F35" s="602">
        <f>E17*F17+E18*F18+E19*F19+E20*F20+E21*F21+E22*F22+E23*F23+E24*F24+E25*F25+E26*F26+E27*F27+E28*F28+E29*F29+E30*F30+E31*F31+E32*F32+E33*F33+E34*F34</f>
        <v>41321213076.13372</v>
      </c>
      <c r="G35" s="603"/>
      <c r="H35" s="80">
        <f>SUM(H17:H34)</f>
        <v>0</v>
      </c>
      <c r="I35" s="68"/>
    </row>
    <row r="36" spans="1:10">
      <c r="A36" s="70"/>
      <c r="I36" s="68"/>
    </row>
    <row r="37" spans="1:10">
      <c r="A37" s="67"/>
      <c r="B37" s="76"/>
      <c r="C37" s="76"/>
      <c r="D37" s="76"/>
      <c r="E37" s="76"/>
      <c r="F37" s="76"/>
      <c r="G37" s="76"/>
      <c r="H37" s="76"/>
      <c r="I37" s="68"/>
    </row>
    <row r="38" spans="1:10" ht="15.95" thickBot="1">
      <c r="A38" s="67"/>
      <c r="B38" s="76"/>
      <c r="C38" s="76"/>
      <c r="D38" s="76"/>
      <c r="E38" s="93"/>
      <c r="F38" s="583"/>
      <c r="G38" s="584"/>
      <c r="H38" s="76"/>
      <c r="I38" s="68"/>
    </row>
    <row r="39" spans="1:10" ht="16.5">
      <c r="A39" s="67"/>
      <c r="B39" s="585" t="s">
        <v>42</v>
      </c>
      <c r="C39" s="586"/>
      <c r="D39" s="586"/>
      <c r="E39" s="587"/>
      <c r="F39" s="588">
        <f>F35+F14</f>
        <v>180996349096.32672</v>
      </c>
      <c r="G39" s="589"/>
      <c r="H39" s="572">
        <f>H35+H14</f>
        <v>0</v>
      </c>
      <c r="I39" s="68"/>
    </row>
    <row r="40" spans="1:10">
      <c r="A40" s="67"/>
      <c r="B40" s="76"/>
      <c r="C40" s="76"/>
      <c r="D40" s="76"/>
      <c r="E40" s="76"/>
      <c r="F40" s="618"/>
      <c r="G40" s="618"/>
      <c r="H40" s="76"/>
      <c r="I40" s="76"/>
      <c r="J40" s="76"/>
    </row>
    <row r="41" spans="1:10" ht="16.5" customHeight="1">
      <c r="A41" s="67"/>
      <c r="B41" s="76"/>
      <c r="C41" s="76"/>
      <c r="D41" s="76"/>
      <c r="E41" s="76"/>
      <c r="F41" s="618"/>
      <c r="G41" s="618"/>
      <c r="H41" s="634"/>
      <c r="I41" s="634"/>
      <c r="J41" s="76"/>
    </row>
    <row r="42" spans="1:10" ht="14.45" customHeight="1">
      <c r="A42" s="67"/>
      <c r="B42" s="83" t="s">
        <v>43</v>
      </c>
      <c r="C42" s="76"/>
      <c r="D42" s="619"/>
      <c r="E42" s="619"/>
      <c r="F42" s="619"/>
      <c r="G42" s="619"/>
      <c r="H42" s="619"/>
      <c r="I42" s="68"/>
    </row>
    <row r="43" spans="1:10" ht="14.45" customHeight="1">
      <c r="A43" s="67"/>
      <c r="B43" s="83" t="s">
        <v>44</v>
      </c>
      <c r="C43" s="76"/>
      <c r="D43" s="619"/>
      <c r="E43" s="619"/>
      <c r="F43" s="619"/>
      <c r="G43" s="619"/>
      <c r="H43" s="619"/>
      <c r="I43" s="68"/>
    </row>
    <row r="44" spans="1:10" ht="14.45" customHeight="1">
      <c r="A44" s="67"/>
      <c r="B44" s="83" t="s">
        <v>45</v>
      </c>
      <c r="C44" s="76"/>
      <c r="D44" s="619"/>
      <c r="E44" s="619"/>
      <c r="F44" s="619"/>
      <c r="G44" s="619"/>
      <c r="H44" s="619"/>
      <c r="I44" s="68"/>
    </row>
    <row r="45" spans="1:10">
      <c r="A45" s="67"/>
      <c r="B45" s="83" t="s">
        <v>46</v>
      </c>
      <c r="C45" s="76"/>
      <c r="D45" s="619"/>
      <c r="E45" s="619"/>
      <c r="F45" s="619"/>
      <c r="G45" s="619"/>
      <c r="H45" s="619"/>
      <c r="I45" s="68"/>
    </row>
    <row r="46" spans="1:10" ht="14.45" customHeight="1">
      <c r="A46" s="67"/>
      <c r="B46" s="83" t="s">
        <v>47</v>
      </c>
      <c r="C46" s="76"/>
      <c r="D46" s="619"/>
      <c r="E46" s="619"/>
      <c r="F46" s="619"/>
      <c r="G46" s="619"/>
      <c r="H46" s="619"/>
      <c r="I46" s="68"/>
    </row>
    <row r="47" spans="1:10">
      <c r="A47" s="67"/>
      <c r="B47" s="83" t="s">
        <v>48</v>
      </c>
      <c r="C47" s="76"/>
      <c r="D47" s="619"/>
      <c r="E47" s="619"/>
      <c r="F47" s="619"/>
      <c r="G47" s="619"/>
      <c r="H47" s="619"/>
      <c r="I47" s="68"/>
    </row>
    <row r="48" spans="1:10">
      <c r="A48" s="67"/>
      <c r="B48" s="76"/>
      <c r="C48" s="76"/>
      <c r="D48" s="76"/>
      <c r="E48" s="76"/>
      <c r="F48" s="76"/>
      <c r="G48" s="76"/>
      <c r="H48" s="76"/>
      <c r="I48" s="68"/>
    </row>
    <row r="49" spans="1:10">
      <c r="A49" s="77"/>
      <c r="B49" s="78"/>
      <c r="C49" s="78"/>
      <c r="D49" s="78"/>
      <c r="E49" s="78"/>
      <c r="F49" s="78"/>
      <c r="G49" s="78"/>
      <c r="H49" s="78"/>
      <c r="I49" s="79"/>
    </row>
    <row r="50" spans="1:10">
      <c r="C50" s="76"/>
      <c r="D50" s="76"/>
      <c r="E50" s="76"/>
      <c r="F50" s="76"/>
      <c r="G50" s="76"/>
      <c r="H50" s="76"/>
      <c r="I50" s="76"/>
    </row>
    <row r="51" spans="1:10">
      <c r="B51" s="76"/>
      <c r="C51" s="573" t="s">
        <v>49</v>
      </c>
      <c r="D51" s="615"/>
      <c r="E51" s="616"/>
      <c r="F51" s="616"/>
      <c r="G51" s="616"/>
      <c r="H51" s="616"/>
      <c r="I51" s="617"/>
      <c r="J51" s="76"/>
    </row>
    <row r="52" spans="1:10" ht="60" customHeight="1">
      <c r="B52" s="575">
        <v>1</v>
      </c>
      <c r="C52" s="574" t="s">
        <v>50</v>
      </c>
      <c r="D52" s="614" t="s">
        <v>51</v>
      </c>
      <c r="E52" s="614"/>
      <c r="F52" s="614"/>
      <c r="G52" s="614"/>
      <c r="H52" s="614"/>
      <c r="I52" s="614"/>
      <c r="J52" s="76"/>
    </row>
    <row r="53" spans="1:10" ht="60" customHeight="1">
      <c r="B53" s="575">
        <v>2</v>
      </c>
      <c r="C53" s="574" t="s">
        <v>52</v>
      </c>
      <c r="D53" s="614" t="s">
        <v>53</v>
      </c>
      <c r="E53" s="614"/>
      <c r="F53" s="614"/>
      <c r="G53" s="614"/>
      <c r="H53" s="614"/>
      <c r="I53" s="614"/>
      <c r="J53" s="76"/>
    </row>
    <row r="54" spans="1:10" ht="60" customHeight="1">
      <c r="B54" s="575">
        <v>3</v>
      </c>
      <c r="C54" s="574" t="s">
        <v>54</v>
      </c>
      <c r="D54" s="614" t="s">
        <v>55</v>
      </c>
      <c r="E54" s="614"/>
      <c r="F54" s="614"/>
      <c r="G54" s="614"/>
      <c r="H54" s="614"/>
      <c r="I54" s="614"/>
      <c r="J54" s="76"/>
    </row>
    <row r="55" spans="1:10" ht="60" customHeight="1">
      <c r="B55" s="575">
        <v>4</v>
      </c>
      <c r="C55" s="574" t="s">
        <v>19</v>
      </c>
      <c r="D55" s="614" t="s">
        <v>56</v>
      </c>
      <c r="E55" s="614"/>
      <c r="F55" s="614"/>
      <c r="G55" s="614"/>
      <c r="H55" s="614"/>
      <c r="I55" s="614"/>
      <c r="J55" s="76"/>
    </row>
    <row r="56" spans="1:10">
      <c r="C56" s="76"/>
      <c r="D56" s="76"/>
      <c r="E56" s="76"/>
      <c r="F56" s="76"/>
      <c r="G56" s="76"/>
      <c r="H56" s="76"/>
      <c r="I56" s="76"/>
    </row>
  </sheetData>
  <mergeCells count="49">
    <mergeCell ref="D43:H43"/>
    <mergeCell ref="F20:G20"/>
    <mergeCell ref="F21:G21"/>
    <mergeCell ref="F22:G22"/>
    <mergeCell ref="D54:I54"/>
    <mergeCell ref="D55:I55"/>
    <mergeCell ref="D51:I51"/>
    <mergeCell ref="F40:G40"/>
    <mergeCell ref="D52:I52"/>
    <mergeCell ref="D53:I53"/>
    <mergeCell ref="F41:G41"/>
    <mergeCell ref="H41:I41"/>
    <mergeCell ref="D47:H47"/>
    <mergeCell ref="D44:H44"/>
    <mergeCell ref="D45:H45"/>
    <mergeCell ref="D46:H46"/>
    <mergeCell ref="D42:H42"/>
    <mergeCell ref="F33:G33"/>
    <mergeCell ref="F34:G34"/>
    <mergeCell ref="F35:G35"/>
    <mergeCell ref="A1:I1"/>
    <mergeCell ref="F16:G16"/>
    <mergeCell ref="F15:G15"/>
    <mergeCell ref="F23:G23"/>
    <mergeCell ref="F5:G5"/>
    <mergeCell ref="F6:G6"/>
    <mergeCell ref="F10:G10"/>
    <mergeCell ref="F11:G11"/>
    <mergeCell ref="F12:G12"/>
    <mergeCell ref="F17:G17"/>
    <mergeCell ref="F18:G18"/>
    <mergeCell ref="F19:G19"/>
    <mergeCell ref="F14:G14"/>
    <mergeCell ref="F38:G38"/>
    <mergeCell ref="B39:E39"/>
    <mergeCell ref="F39:G39"/>
    <mergeCell ref="A3:H3"/>
    <mergeCell ref="F24:G24"/>
    <mergeCell ref="F25:G25"/>
    <mergeCell ref="F26:G26"/>
    <mergeCell ref="F27:G27"/>
    <mergeCell ref="F28:G28"/>
    <mergeCell ref="B35:E35"/>
    <mergeCell ref="F29:G29"/>
    <mergeCell ref="B14:D14"/>
    <mergeCell ref="F13:G13"/>
    <mergeCell ref="F30:G30"/>
    <mergeCell ref="F31:G31"/>
    <mergeCell ref="F32:G32"/>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97FF8-EE99-FE4E-9012-B00C13F29FC1}">
  <sheetPr>
    <tabColor rgb="FF3709C9"/>
    <outlinePr summaryBelow="0"/>
  </sheetPr>
  <dimension ref="A1:AS1841"/>
  <sheetViews>
    <sheetView showGridLines="0" topLeftCell="B1798" zoomScale="84" zoomScaleNormal="70" workbookViewId="0">
      <selection activeCell="G1812" sqref="G1812"/>
    </sheetView>
  </sheetViews>
  <sheetFormatPr defaultColWidth="14.42578125" defaultRowHeight="15" outlineLevelRow="4"/>
  <cols>
    <col min="1" max="1" width="13.42578125" style="30" customWidth="1"/>
    <col min="2" max="2" width="13.42578125" style="30" bestFit="1" customWidth="1"/>
    <col min="3" max="3" width="60.140625" style="54" customWidth="1"/>
    <col min="4" max="4" width="8.85546875" style="30" customWidth="1"/>
    <col min="5" max="5" width="22.42578125" style="30" bestFit="1" customWidth="1"/>
    <col min="6" max="6" width="18.140625" style="30" customWidth="1"/>
    <col min="7" max="7" width="24.42578125" style="31" customWidth="1"/>
    <col min="8" max="8" width="0.85546875" style="30" customWidth="1"/>
    <col min="9" max="9" width="22.42578125" style="30" bestFit="1" customWidth="1"/>
    <col min="10" max="10" width="18.140625" style="1" customWidth="1"/>
    <col min="11" max="11" width="24.42578125" style="31" customWidth="1"/>
    <col min="12" max="12" width="1.28515625" style="1" customWidth="1"/>
    <col min="13" max="14" width="14.42578125" style="1"/>
    <col min="15" max="15" width="21.5703125" style="1" customWidth="1"/>
    <col min="16" max="16384" width="14.42578125" style="1"/>
  </cols>
  <sheetData>
    <row r="1" spans="1:14" ht="15" customHeight="1">
      <c r="A1" s="281"/>
      <c r="B1" s="282"/>
      <c r="C1" s="282"/>
      <c r="D1" s="282"/>
      <c r="E1" s="283"/>
      <c r="F1" s="283"/>
      <c r="G1" s="284"/>
      <c r="H1" s="283"/>
      <c r="I1" s="283"/>
      <c r="J1" s="102"/>
      <c r="K1" s="284"/>
      <c r="L1" s="102"/>
      <c r="M1" s="102"/>
      <c r="N1" s="103"/>
    </row>
    <row r="2" spans="1:14" ht="15" customHeight="1">
      <c r="A2" s="285"/>
      <c r="B2" s="38"/>
      <c r="C2" s="38"/>
      <c r="D2" s="38"/>
      <c r="N2" s="106"/>
    </row>
    <row r="3" spans="1:14" ht="15" customHeight="1">
      <c r="A3" s="285"/>
      <c r="B3" s="38"/>
      <c r="C3" s="38"/>
      <c r="D3" s="38"/>
      <c r="N3" s="106"/>
    </row>
    <row r="4" spans="1:14" ht="15" customHeight="1">
      <c r="A4" s="286"/>
      <c r="B4" s="287"/>
      <c r="C4" s="287"/>
      <c r="E4" s="32"/>
      <c r="F4" s="32"/>
      <c r="G4" s="33"/>
      <c r="H4" s="32"/>
      <c r="I4" s="32"/>
      <c r="J4" s="4"/>
      <c r="K4" s="33"/>
      <c r="L4" s="4"/>
      <c r="M4" s="4"/>
      <c r="N4" s="107"/>
    </row>
    <row r="5" spans="1:14" ht="15" customHeight="1">
      <c r="A5" s="286"/>
      <c r="B5" s="287"/>
      <c r="C5" s="287"/>
      <c r="G5" s="33"/>
      <c r="H5" s="32"/>
      <c r="K5" s="33"/>
      <c r="L5" s="4"/>
      <c r="N5" s="107"/>
    </row>
    <row r="6" spans="1:14" ht="15" customHeight="1">
      <c r="A6" s="286"/>
      <c r="B6" s="287"/>
      <c r="C6" s="287"/>
      <c r="G6" s="33"/>
      <c r="H6" s="32"/>
      <c r="K6" s="33"/>
      <c r="L6" s="4"/>
      <c r="N6" s="107"/>
    </row>
    <row r="7" spans="1:14">
      <c r="A7" s="288"/>
      <c r="B7" s="288"/>
      <c r="C7" s="288" t="s">
        <v>57</v>
      </c>
      <c r="D7" s="288"/>
      <c r="E7" s="288"/>
      <c r="F7" s="288"/>
      <c r="G7" s="288"/>
      <c r="H7" s="288"/>
      <c r="I7" s="288"/>
      <c r="J7" s="280"/>
      <c r="K7" s="288"/>
      <c r="L7" s="4"/>
      <c r="M7" s="278"/>
      <c r="N7" s="279"/>
    </row>
    <row r="8" spans="1:14">
      <c r="A8" s="289"/>
      <c r="B8" s="34"/>
      <c r="C8" s="34"/>
      <c r="D8" s="105"/>
      <c r="E8" s="32"/>
      <c r="F8" s="32"/>
      <c r="G8" s="33"/>
      <c r="H8" s="32"/>
      <c r="I8" s="32"/>
      <c r="J8" s="4"/>
      <c r="K8" s="33"/>
      <c r="L8" s="4"/>
      <c r="M8" s="198"/>
      <c r="N8" s="107"/>
    </row>
    <row r="9" spans="1:14">
      <c r="A9" s="290"/>
      <c r="B9" s="291"/>
      <c r="C9" s="291"/>
      <c r="D9" s="291"/>
      <c r="E9" s="291"/>
      <c r="F9" s="291"/>
      <c r="G9" s="292"/>
      <c r="H9" s="111"/>
      <c r="I9" s="290"/>
      <c r="J9" s="271"/>
      <c r="K9" s="292"/>
      <c r="L9" s="112"/>
      <c r="M9" s="199"/>
      <c r="N9" s="109"/>
    </row>
    <row r="10" spans="1:14" s="18" customFormat="1" ht="27.95" customHeight="1">
      <c r="A10" s="293" t="s">
        <v>58</v>
      </c>
      <c r="B10" s="294" t="s">
        <v>59</v>
      </c>
      <c r="C10" s="295" t="s">
        <v>60</v>
      </c>
      <c r="D10" s="294" t="s">
        <v>61</v>
      </c>
      <c r="E10" s="36" t="s">
        <v>62</v>
      </c>
      <c r="F10" s="37" t="s">
        <v>63</v>
      </c>
      <c r="G10" s="37" t="s">
        <v>64</v>
      </c>
      <c r="H10" s="195"/>
      <c r="I10" s="36" t="s">
        <v>62</v>
      </c>
      <c r="J10" s="19" t="s">
        <v>63</v>
      </c>
      <c r="K10" s="37" t="s">
        <v>64</v>
      </c>
      <c r="L10" s="189"/>
      <c r="M10" s="19" t="s">
        <v>65</v>
      </c>
      <c r="N10" s="19" t="s">
        <v>66</v>
      </c>
    </row>
    <row r="11" spans="1:14">
      <c r="A11" s="104"/>
      <c r="B11" s="38"/>
      <c r="C11" s="110"/>
      <c r="D11" s="38"/>
      <c r="E11" s="105"/>
      <c r="F11" s="111"/>
      <c r="G11" s="296">
        <f>G32+G41+G66+G156+G174+G215+G255+G332+G596+G774+G856+G1401+G1622+G1632+G1639+G1645+G1683+G1759+G1792+G1805</f>
        <v>103958751016.26596</v>
      </c>
      <c r="H11" s="111"/>
      <c r="I11" s="104"/>
      <c r="J11" s="112"/>
      <c r="K11" s="228"/>
      <c r="L11" s="112"/>
      <c r="M11" s="200"/>
      <c r="N11" s="113"/>
    </row>
    <row r="12" spans="1:14">
      <c r="A12" s="114"/>
      <c r="B12" s="115" t="s">
        <v>67</v>
      </c>
      <c r="C12" s="116" t="s">
        <v>68</v>
      </c>
      <c r="D12" s="115"/>
      <c r="E12" s="115"/>
      <c r="F12" s="117"/>
      <c r="G12" s="229"/>
      <c r="H12" s="167"/>
      <c r="I12" s="114"/>
      <c r="J12" s="118"/>
      <c r="K12" s="229"/>
      <c r="L12" s="168"/>
      <c r="M12" s="201"/>
      <c r="N12" s="119"/>
    </row>
    <row r="13" spans="1:14" outlineLevel="1">
      <c r="A13" s="104"/>
      <c r="B13" s="38"/>
      <c r="C13" s="110"/>
      <c r="D13" s="38"/>
      <c r="E13" s="105"/>
      <c r="F13" s="111"/>
      <c r="G13" s="228"/>
      <c r="H13" s="111"/>
      <c r="I13" s="104"/>
      <c r="J13" s="112"/>
      <c r="K13" s="228"/>
      <c r="L13" s="112"/>
      <c r="M13" s="200"/>
      <c r="N13" s="113"/>
    </row>
    <row r="14" spans="1:14" outlineLevel="1">
      <c r="A14" s="120"/>
      <c r="B14" s="297" t="s">
        <v>69</v>
      </c>
      <c r="C14" s="121" t="s">
        <v>70</v>
      </c>
      <c r="D14" s="122"/>
      <c r="E14" s="122"/>
      <c r="F14" s="123"/>
      <c r="G14" s="230"/>
      <c r="H14" s="167"/>
      <c r="I14" s="120"/>
      <c r="J14" s="124"/>
      <c r="K14" s="230"/>
      <c r="L14" s="168"/>
      <c r="M14" s="202"/>
      <c r="N14" s="125"/>
    </row>
    <row r="15" spans="1:14" ht="98.25" outlineLevel="2">
      <c r="A15" s="126" t="s">
        <v>71</v>
      </c>
      <c r="B15" s="127" t="s">
        <v>72</v>
      </c>
      <c r="C15" s="298" t="s">
        <v>73</v>
      </c>
      <c r="D15" s="39" t="s">
        <v>74</v>
      </c>
      <c r="E15" s="128">
        <v>60</v>
      </c>
      <c r="F15" s="100">
        <v>774546.79</v>
      </c>
      <c r="G15" s="186">
        <f>F15*E15</f>
        <v>46472807.400000006</v>
      </c>
      <c r="H15" s="100"/>
      <c r="I15" s="187">
        <v>60</v>
      </c>
      <c r="J15" s="101"/>
      <c r="K15" s="186">
        <f>J15*I15</f>
        <v>0</v>
      </c>
      <c r="L15" s="101"/>
      <c r="M15" s="188"/>
      <c r="N15" s="129"/>
    </row>
    <row r="16" spans="1:14" outlineLevel="2">
      <c r="A16" s="104"/>
      <c r="B16" s="38"/>
      <c r="C16" s="110"/>
      <c r="D16" s="38"/>
      <c r="E16" s="38"/>
      <c r="F16" s="111"/>
      <c r="G16" s="228"/>
      <c r="H16" s="111"/>
      <c r="I16" s="285"/>
      <c r="J16" s="112"/>
      <c r="K16" s="228"/>
      <c r="L16" s="112"/>
      <c r="M16" s="200"/>
      <c r="N16" s="113"/>
    </row>
    <row r="17" spans="1:14" outlineLevel="1">
      <c r="A17" s="120"/>
      <c r="B17" s="122"/>
      <c r="C17" s="121" t="s">
        <v>75</v>
      </c>
      <c r="D17" s="122"/>
      <c r="E17" s="122"/>
      <c r="F17" s="123"/>
      <c r="G17" s="230">
        <f>SUM(G15)</f>
        <v>46472807.400000006</v>
      </c>
      <c r="H17" s="167"/>
      <c r="I17" s="120"/>
      <c r="J17" s="124"/>
      <c r="K17" s="230">
        <f>SUM(K15)</f>
        <v>0</v>
      </c>
      <c r="L17" s="168"/>
      <c r="M17" s="202"/>
      <c r="N17" s="125"/>
    </row>
    <row r="18" spans="1:14" outlineLevel="1">
      <c r="A18" s="104"/>
      <c r="B18" s="38"/>
      <c r="C18" s="110"/>
      <c r="D18" s="38"/>
      <c r="E18" s="38"/>
      <c r="F18" s="111"/>
      <c r="G18" s="228"/>
      <c r="H18" s="111"/>
      <c r="I18" s="285"/>
      <c r="J18" s="112"/>
      <c r="K18" s="228"/>
      <c r="L18" s="112"/>
      <c r="M18" s="200"/>
      <c r="N18" s="113"/>
    </row>
    <row r="19" spans="1:14" outlineLevel="1">
      <c r="A19" s="120"/>
      <c r="B19" s="122" t="s">
        <v>76</v>
      </c>
      <c r="C19" s="121" t="s">
        <v>77</v>
      </c>
      <c r="D19" s="122"/>
      <c r="E19" s="122"/>
      <c r="F19" s="123"/>
      <c r="G19" s="230"/>
      <c r="H19" s="167"/>
      <c r="I19" s="120"/>
      <c r="J19" s="124"/>
      <c r="K19" s="230"/>
      <c r="L19" s="168"/>
      <c r="M19" s="202"/>
      <c r="N19" s="125"/>
    </row>
    <row r="20" spans="1:14" ht="56.25" outlineLevel="2">
      <c r="A20" s="126" t="s">
        <v>78</v>
      </c>
      <c r="B20" s="127" t="s">
        <v>79</v>
      </c>
      <c r="C20" s="298" t="s">
        <v>80</v>
      </c>
      <c r="D20" s="39" t="s">
        <v>81</v>
      </c>
      <c r="E20" s="128">
        <v>450</v>
      </c>
      <c r="F20" s="100">
        <v>51508.65</v>
      </c>
      <c r="G20" s="186">
        <f>F20*E20</f>
        <v>23178892.5</v>
      </c>
      <c r="H20" s="100"/>
      <c r="I20" s="187">
        <v>450</v>
      </c>
      <c r="J20" s="101"/>
      <c r="K20" s="186">
        <f>J20*I20</f>
        <v>0</v>
      </c>
      <c r="L20" s="101"/>
      <c r="M20" s="188"/>
      <c r="N20" s="129"/>
    </row>
    <row r="21" spans="1:14" outlineLevel="2">
      <c r="A21" s="104"/>
      <c r="B21" s="38"/>
      <c r="C21" s="110"/>
      <c r="D21" s="38"/>
      <c r="E21" s="38"/>
      <c r="F21" s="111"/>
      <c r="G21" s="228"/>
      <c r="H21" s="111"/>
      <c r="I21" s="285"/>
      <c r="J21" s="112"/>
      <c r="K21" s="228"/>
      <c r="L21" s="112"/>
      <c r="M21" s="200"/>
      <c r="N21" s="113"/>
    </row>
    <row r="22" spans="1:14" outlineLevel="1">
      <c r="A22" s="120"/>
      <c r="B22" s="122"/>
      <c r="C22" s="121" t="s">
        <v>82</v>
      </c>
      <c r="D22" s="122"/>
      <c r="E22" s="122"/>
      <c r="F22" s="123"/>
      <c r="G22" s="230">
        <f>G20</f>
        <v>23178892.5</v>
      </c>
      <c r="H22" s="167"/>
      <c r="I22" s="120"/>
      <c r="J22" s="124"/>
      <c r="K22" s="230">
        <f>K20</f>
        <v>0</v>
      </c>
      <c r="L22" s="168"/>
      <c r="M22" s="202"/>
      <c r="N22" s="125"/>
    </row>
    <row r="23" spans="1:14" outlineLevel="1">
      <c r="A23" s="104"/>
      <c r="B23" s="38"/>
      <c r="C23" s="110"/>
      <c r="D23" s="38"/>
      <c r="E23" s="38"/>
      <c r="F23" s="111"/>
      <c r="G23" s="228"/>
      <c r="H23" s="111"/>
      <c r="I23" s="285"/>
      <c r="J23" s="112"/>
      <c r="K23" s="228"/>
      <c r="L23" s="112"/>
      <c r="M23" s="200"/>
      <c r="N23" s="113"/>
    </row>
    <row r="24" spans="1:14" outlineLevel="1">
      <c r="A24" s="120"/>
      <c r="B24" s="122" t="s">
        <v>83</v>
      </c>
      <c r="C24" s="121" t="s">
        <v>84</v>
      </c>
      <c r="D24" s="122"/>
      <c r="E24" s="122"/>
      <c r="F24" s="123"/>
      <c r="G24" s="230"/>
      <c r="H24" s="167"/>
      <c r="I24" s="120"/>
      <c r="J24" s="124"/>
      <c r="K24" s="230"/>
      <c r="L24" s="168"/>
      <c r="M24" s="202"/>
      <c r="N24" s="125"/>
    </row>
    <row r="25" spans="1:14" ht="84.75" outlineLevel="2">
      <c r="A25" s="126" t="s">
        <v>85</v>
      </c>
      <c r="B25" s="127" t="s">
        <v>86</v>
      </c>
      <c r="C25" s="299" t="s">
        <v>87</v>
      </c>
      <c r="D25" s="39" t="s">
        <v>88</v>
      </c>
      <c r="E25" s="128">
        <v>18</v>
      </c>
      <c r="F25" s="100">
        <v>844725.1</v>
      </c>
      <c r="G25" s="186">
        <f>F25*E25</f>
        <v>15205051.799999999</v>
      </c>
      <c r="H25" s="100"/>
      <c r="I25" s="187">
        <v>18</v>
      </c>
      <c r="J25" s="101"/>
      <c r="K25" s="186">
        <f>J25*I25</f>
        <v>0</v>
      </c>
      <c r="L25" s="101"/>
      <c r="M25" s="188"/>
      <c r="N25" s="129"/>
    </row>
    <row r="26" spans="1:14" ht="168.75" outlineLevel="2">
      <c r="A26" s="126" t="s">
        <v>89</v>
      </c>
      <c r="B26" s="127" t="s">
        <v>90</v>
      </c>
      <c r="C26" s="299" t="s">
        <v>91</v>
      </c>
      <c r="D26" s="39" t="s">
        <v>92</v>
      </c>
      <c r="E26" s="128">
        <v>1</v>
      </c>
      <c r="F26" s="100">
        <v>40475272.5</v>
      </c>
      <c r="G26" s="186">
        <f>F26*E26</f>
        <v>40475272.5</v>
      </c>
      <c r="H26" s="100"/>
      <c r="I26" s="187">
        <v>1</v>
      </c>
      <c r="J26" s="101"/>
      <c r="K26" s="186">
        <f>J26*I26</f>
        <v>0</v>
      </c>
      <c r="L26" s="101"/>
      <c r="M26" s="188"/>
      <c r="N26" s="129"/>
    </row>
    <row r="27" spans="1:14" ht="70.5" outlineLevel="2">
      <c r="A27" s="126" t="s">
        <v>93</v>
      </c>
      <c r="B27" s="127" t="s">
        <v>94</v>
      </c>
      <c r="C27" s="299" t="s">
        <v>95</v>
      </c>
      <c r="D27" s="39" t="s">
        <v>92</v>
      </c>
      <c r="E27" s="128">
        <v>1</v>
      </c>
      <c r="F27" s="100">
        <v>22446920.34</v>
      </c>
      <c r="G27" s="186">
        <f>F27*E27</f>
        <v>22446920.34</v>
      </c>
      <c r="H27" s="100"/>
      <c r="I27" s="187">
        <v>1</v>
      </c>
      <c r="J27" s="101"/>
      <c r="K27" s="186">
        <f>J27*I27</f>
        <v>0</v>
      </c>
      <c r="L27" s="101"/>
      <c r="M27" s="188"/>
      <c r="N27" s="129"/>
    </row>
    <row r="28" spans="1:14" ht="84.75" outlineLevel="2">
      <c r="A28" s="130" t="s">
        <v>96</v>
      </c>
      <c r="B28" s="127" t="s">
        <v>97</v>
      </c>
      <c r="C28" s="300" t="s">
        <v>98</v>
      </c>
      <c r="D28" s="39" t="s">
        <v>99</v>
      </c>
      <c r="E28" s="128">
        <v>540</v>
      </c>
      <c r="F28" s="100">
        <v>152367.6</v>
      </c>
      <c r="G28" s="186">
        <f>F28*E28</f>
        <v>82278504</v>
      </c>
      <c r="H28" s="100"/>
      <c r="I28" s="187">
        <v>540</v>
      </c>
      <c r="J28" s="101"/>
      <c r="K28" s="186">
        <f>J28*I28</f>
        <v>0</v>
      </c>
      <c r="L28" s="101"/>
      <c r="M28" s="188"/>
      <c r="N28" s="129"/>
    </row>
    <row r="29" spans="1:14" outlineLevel="2">
      <c r="A29" s="126"/>
      <c r="B29" s="301"/>
      <c r="C29" s="302"/>
      <c r="D29" s="303"/>
      <c r="E29" s="304"/>
      <c r="F29" s="305"/>
      <c r="G29" s="306"/>
      <c r="H29" s="100"/>
      <c r="I29" s="307"/>
      <c r="J29" s="131"/>
      <c r="K29" s="306"/>
      <c r="L29" s="101"/>
      <c r="M29" s="203"/>
      <c r="N29" s="132"/>
    </row>
    <row r="30" spans="1:14" outlineLevel="1">
      <c r="A30" s="120"/>
      <c r="B30" s="122"/>
      <c r="C30" s="121" t="s">
        <v>100</v>
      </c>
      <c r="D30" s="122"/>
      <c r="E30" s="122"/>
      <c r="F30" s="123"/>
      <c r="G30" s="230">
        <f>SUM(G25:G29)</f>
        <v>160405748.63999999</v>
      </c>
      <c r="H30" s="167"/>
      <c r="I30" s="120"/>
      <c r="J30" s="124"/>
      <c r="K30" s="230">
        <f>SUM(K25:K29)</f>
        <v>0</v>
      </c>
      <c r="L30" s="168"/>
      <c r="M30" s="202"/>
      <c r="N30" s="125"/>
    </row>
    <row r="31" spans="1:14" outlineLevel="1">
      <c r="A31" s="104"/>
      <c r="B31" s="38"/>
      <c r="C31" s="110"/>
      <c r="D31" s="38"/>
      <c r="E31" s="38"/>
      <c r="F31" s="111"/>
      <c r="G31" s="228"/>
      <c r="H31" s="111"/>
      <c r="I31" s="285"/>
      <c r="J31" s="112"/>
      <c r="K31" s="228"/>
      <c r="L31" s="112"/>
      <c r="M31" s="200"/>
      <c r="N31" s="113"/>
    </row>
    <row r="32" spans="1:14">
      <c r="A32" s="114"/>
      <c r="B32" s="115" t="s">
        <v>67</v>
      </c>
      <c r="C32" s="116" t="s">
        <v>101</v>
      </c>
      <c r="D32" s="115"/>
      <c r="E32" s="115"/>
      <c r="F32" s="117"/>
      <c r="G32" s="229">
        <f>SUM(G30+G22)+G17</f>
        <v>230057448.53999999</v>
      </c>
      <c r="H32" s="167"/>
      <c r="I32" s="114"/>
      <c r="J32" s="118"/>
      <c r="K32" s="229">
        <f>SUM(K30+K22)+K17</f>
        <v>0</v>
      </c>
      <c r="L32" s="168"/>
      <c r="M32" s="201"/>
      <c r="N32" s="119"/>
    </row>
    <row r="33" spans="1:14">
      <c r="A33" s="104"/>
      <c r="B33" s="38"/>
      <c r="C33" s="110"/>
      <c r="D33" s="38"/>
      <c r="E33" s="38"/>
      <c r="F33" s="111"/>
      <c r="G33" s="228"/>
      <c r="H33" s="111"/>
      <c r="I33" s="285"/>
      <c r="J33" s="112"/>
      <c r="K33" s="228"/>
      <c r="L33" s="112"/>
      <c r="M33" s="200"/>
      <c r="N33" s="113"/>
    </row>
    <row r="34" spans="1:14">
      <c r="A34" s="114"/>
      <c r="B34" s="115" t="s">
        <v>102</v>
      </c>
      <c r="C34" s="116" t="s">
        <v>103</v>
      </c>
      <c r="D34" s="115"/>
      <c r="E34" s="115"/>
      <c r="F34" s="117"/>
      <c r="G34" s="229"/>
      <c r="H34" s="167"/>
      <c r="I34" s="114"/>
      <c r="J34" s="118"/>
      <c r="K34" s="229"/>
      <c r="L34" s="168"/>
      <c r="M34" s="201"/>
      <c r="N34" s="119"/>
    </row>
    <row r="35" spans="1:14" outlineLevel="1">
      <c r="A35" s="104"/>
      <c r="B35" s="38"/>
      <c r="C35" s="110"/>
      <c r="D35" s="38"/>
      <c r="E35" s="38"/>
      <c r="F35" s="111"/>
      <c r="G35" s="228"/>
      <c r="H35" s="111"/>
      <c r="I35" s="285"/>
      <c r="J35" s="112"/>
      <c r="K35" s="228"/>
      <c r="L35" s="112"/>
      <c r="M35" s="200"/>
      <c r="N35" s="113"/>
    </row>
    <row r="36" spans="1:14" outlineLevel="1">
      <c r="A36" s="120"/>
      <c r="B36" s="122" t="s">
        <v>104</v>
      </c>
      <c r="C36" s="121" t="s">
        <v>103</v>
      </c>
      <c r="D36" s="122"/>
      <c r="E36" s="122"/>
      <c r="F36" s="123"/>
      <c r="G36" s="230"/>
      <c r="H36" s="167"/>
      <c r="I36" s="120"/>
      <c r="J36" s="124"/>
      <c r="K36" s="230"/>
      <c r="L36" s="168"/>
      <c r="M36" s="202"/>
      <c r="N36" s="125"/>
    </row>
    <row r="37" spans="1:14" ht="378.75" outlineLevel="2">
      <c r="A37" s="126" t="s">
        <v>105</v>
      </c>
      <c r="B37" s="127" t="s">
        <v>106</v>
      </c>
      <c r="C37" s="133" t="s">
        <v>107</v>
      </c>
      <c r="D37" s="39" t="s">
        <v>88</v>
      </c>
      <c r="E37" s="128">
        <v>2781.1366384522398</v>
      </c>
      <c r="F37" s="308">
        <v>42186.477487648997</v>
      </c>
      <c r="G37" s="186">
        <f>F37*E37</f>
        <v>117326358.18814123</v>
      </c>
      <c r="H37" s="100"/>
      <c r="I37" s="187">
        <v>2781.1366384522398</v>
      </c>
      <c r="J37" s="134"/>
      <c r="K37" s="186">
        <f>J37*I37</f>
        <v>0</v>
      </c>
      <c r="L37" s="101"/>
      <c r="M37" s="204"/>
      <c r="N37" s="129"/>
    </row>
    <row r="38" spans="1:14" outlineLevel="2">
      <c r="A38" s="104"/>
      <c r="B38" s="38"/>
      <c r="C38" s="110"/>
      <c r="D38" s="38"/>
      <c r="E38" s="38"/>
      <c r="F38" s="111"/>
      <c r="G38" s="228"/>
      <c r="H38" s="111"/>
      <c r="I38" s="285"/>
      <c r="J38" s="112"/>
      <c r="K38" s="228"/>
      <c r="L38" s="112"/>
      <c r="M38" s="200"/>
      <c r="N38" s="113"/>
    </row>
    <row r="39" spans="1:14" outlineLevel="1">
      <c r="A39" s="120"/>
      <c r="B39" s="122"/>
      <c r="C39" s="121" t="s">
        <v>108</v>
      </c>
      <c r="D39" s="122"/>
      <c r="E39" s="122"/>
      <c r="F39" s="123"/>
      <c r="G39" s="230">
        <f>G37</f>
        <v>117326358.18814123</v>
      </c>
      <c r="H39" s="167"/>
      <c r="I39" s="120"/>
      <c r="J39" s="124"/>
      <c r="K39" s="230">
        <f>K37</f>
        <v>0</v>
      </c>
      <c r="L39" s="168"/>
      <c r="M39" s="202"/>
      <c r="N39" s="125"/>
    </row>
    <row r="40" spans="1:14" outlineLevel="1">
      <c r="A40" s="104"/>
      <c r="B40" s="38"/>
      <c r="C40" s="110"/>
      <c r="D40" s="38"/>
      <c r="E40" s="38"/>
      <c r="F40" s="111"/>
      <c r="G40" s="228"/>
      <c r="H40" s="111"/>
      <c r="I40" s="285"/>
      <c r="J40" s="112"/>
      <c r="K40" s="228"/>
      <c r="L40" s="112"/>
      <c r="M40" s="200"/>
      <c r="N40" s="113"/>
    </row>
    <row r="41" spans="1:14">
      <c r="A41" s="114"/>
      <c r="B41" s="115" t="s">
        <v>102</v>
      </c>
      <c r="C41" s="116" t="s">
        <v>108</v>
      </c>
      <c r="D41" s="115"/>
      <c r="E41" s="115"/>
      <c r="F41" s="117"/>
      <c r="G41" s="229">
        <f>G39</f>
        <v>117326358.18814123</v>
      </c>
      <c r="H41" s="167"/>
      <c r="I41" s="114"/>
      <c r="J41" s="118"/>
      <c r="K41" s="229">
        <f>K39</f>
        <v>0</v>
      </c>
      <c r="L41" s="168"/>
      <c r="M41" s="201"/>
      <c r="N41" s="119"/>
    </row>
    <row r="42" spans="1:14">
      <c r="A42" s="104"/>
      <c r="B42" s="38"/>
      <c r="C42" s="110"/>
      <c r="D42" s="38"/>
      <c r="E42" s="38"/>
      <c r="F42" s="111"/>
      <c r="G42" s="228"/>
      <c r="H42" s="111"/>
      <c r="I42" s="285"/>
      <c r="J42" s="112"/>
      <c r="K42" s="228"/>
      <c r="L42" s="112"/>
      <c r="M42" s="200"/>
      <c r="N42" s="113"/>
    </row>
    <row r="43" spans="1:14">
      <c r="A43" s="114"/>
      <c r="B43" s="115" t="s">
        <v>109</v>
      </c>
      <c r="C43" s="116" t="s">
        <v>110</v>
      </c>
      <c r="D43" s="115"/>
      <c r="E43" s="115"/>
      <c r="F43" s="117"/>
      <c r="G43" s="229"/>
      <c r="H43" s="167"/>
      <c r="I43" s="114"/>
      <c r="J43" s="118"/>
      <c r="K43" s="229"/>
      <c r="L43" s="168"/>
      <c r="M43" s="201"/>
      <c r="N43" s="119"/>
    </row>
    <row r="44" spans="1:14" outlineLevel="1">
      <c r="A44" s="104"/>
      <c r="B44" s="38"/>
      <c r="C44" s="110"/>
      <c r="D44" s="38"/>
      <c r="E44" s="38"/>
      <c r="F44" s="111"/>
      <c r="G44" s="228"/>
      <c r="H44" s="111"/>
      <c r="I44" s="285"/>
      <c r="J44" s="112"/>
      <c r="K44" s="228"/>
      <c r="L44" s="112"/>
      <c r="M44" s="200"/>
      <c r="N44" s="113"/>
    </row>
    <row r="45" spans="1:14" outlineLevel="1">
      <c r="A45" s="120"/>
      <c r="B45" s="122" t="s">
        <v>111</v>
      </c>
      <c r="C45" s="121" t="s">
        <v>112</v>
      </c>
      <c r="D45" s="122"/>
      <c r="E45" s="122"/>
      <c r="F45" s="123"/>
      <c r="G45" s="230"/>
      <c r="H45" s="167"/>
      <c r="I45" s="120"/>
      <c r="J45" s="124"/>
      <c r="K45" s="230"/>
      <c r="L45" s="168"/>
      <c r="M45" s="202"/>
      <c r="N45" s="125"/>
    </row>
    <row r="46" spans="1:14" ht="98.25" outlineLevel="2">
      <c r="A46" s="126" t="s">
        <v>113</v>
      </c>
      <c r="B46" s="127" t="s">
        <v>114</v>
      </c>
      <c r="C46" s="298" t="s">
        <v>115</v>
      </c>
      <c r="D46" s="39" t="s">
        <v>81</v>
      </c>
      <c r="E46" s="128">
        <v>1158</v>
      </c>
      <c r="F46" s="17">
        <v>53829.81</v>
      </c>
      <c r="G46" s="186">
        <f t="shared" ref="G46:G55" si="0">F46*E46</f>
        <v>62334919.979999997</v>
      </c>
      <c r="H46" s="100"/>
      <c r="I46" s="187">
        <v>1158</v>
      </c>
      <c r="J46" s="16"/>
      <c r="K46" s="186">
        <f t="shared" ref="K46:K55" si="1">J46*I46</f>
        <v>0</v>
      </c>
      <c r="L46" s="101"/>
      <c r="M46" s="205"/>
      <c r="N46" s="129"/>
    </row>
    <row r="47" spans="1:14" ht="112.5" outlineLevel="2">
      <c r="A47" s="130" t="s">
        <v>116</v>
      </c>
      <c r="B47" s="40" t="s">
        <v>117</v>
      </c>
      <c r="C47" s="135" t="s">
        <v>118</v>
      </c>
      <c r="D47" s="309" t="s">
        <v>81</v>
      </c>
      <c r="E47" s="128">
        <v>91.3</v>
      </c>
      <c r="F47" s="17">
        <v>612041.81999999995</v>
      </c>
      <c r="G47" s="186">
        <f t="shared" si="0"/>
        <v>55879418.165999994</v>
      </c>
      <c r="H47" s="100"/>
      <c r="I47" s="187">
        <v>91.3</v>
      </c>
      <c r="J47" s="16"/>
      <c r="K47" s="186">
        <f t="shared" si="1"/>
        <v>0</v>
      </c>
      <c r="L47" s="101"/>
      <c r="M47" s="205"/>
      <c r="N47" s="129"/>
    </row>
    <row r="48" spans="1:14" ht="141" outlineLevel="2">
      <c r="A48" s="130" t="s">
        <v>119</v>
      </c>
      <c r="B48" s="40" t="s">
        <v>120</v>
      </c>
      <c r="C48" s="135" t="s">
        <v>121</v>
      </c>
      <c r="D48" s="309" t="s">
        <v>81</v>
      </c>
      <c r="E48" s="128">
        <v>189</v>
      </c>
      <c r="F48" s="17">
        <v>200731.95</v>
      </c>
      <c r="G48" s="186">
        <f t="shared" si="0"/>
        <v>37938338.550000004</v>
      </c>
      <c r="H48" s="100"/>
      <c r="I48" s="187">
        <v>189</v>
      </c>
      <c r="J48" s="16"/>
      <c r="K48" s="186">
        <f t="shared" si="1"/>
        <v>0</v>
      </c>
      <c r="L48" s="101"/>
      <c r="M48" s="205"/>
      <c r="N48" s="129"/>
    </row>
    <row r="49" spans="1:14" ht="141" outlineLevel="2">
      <c r="A49" s="130" t="s">
        <v>122</v>
      </c>
      <c r="B49" s="40" t="s">
        <v>123</v>
      </c>
      <c r="C49" s="135" t="s">
        <v>124</v>
      </c>
      <c r="D49" s="309" t="s">
        <v>81</v>
      </c>
      <c r="E49" s="128">
        <v>189</v>
      </c>
      <c r="F49" s="17">
        <v>247475.21</v>
      </c>
      <c r="G49" s="186">
        <f t="shared" si="0"/>
        <v>46772814.689999998</v>
      </c>
      <c r="H49" s="100"/>
      <c r="I49" s="187">
        <v>189</v>
      </c>
      <c r="J49" s="16"/>
      <c r="K49" s="186">
        <f t="shared" si="1"/>
        <v>0</v>
      </c>
      <c r="L49" s="101"/>
      <c r="M49" s="205"/>
      <c r="N49" s="129"/>
    </row>
    <row r="50" spans="1:14" ht="141" outlineLevel="2">
      <c r="A50" s="130" t="s">
        <v>125</v>
      </c>
      <c r="B50" s="40" t="s">
        <v>126</v>
      </c>
      <c r="C50" s="135" t="s">
        <v>127</v>
      </c>
      <c r="D50" s="309" t="s">
        <v>81</v>
      </c>
      <c r="E50" s="128">
        <v>189</v>
      </c>
      <c r="F50" s="17">
        <v>292583.15999999997</v>
      </c>
      <c r="G50" s="186">
        <f t="shared" si="0"/>
        <v>55298217.239999995</v>
      </c>
      <c r="H50" s="100"/>
      <c r="I50" s="187">
        <v>189</v>
      </c>
      <c r="J50" s="16"/>
      <c r="K50" s="186">
        <f t="shared" si="1"/>
        <v>0</v>
      </c>
      <c r="L50" s="101"/>
      <c r="M50" s="205"/>
      <c r="N50" s="129"/>
    </row>
    <row r="51" spans="1:14" ht="141" outlineLevel="2">
      <c r="A51" s="130" t="s">
        <v>128</v>
      </c>
      <c r="B51" s="40" t="s">
        <v>129</v>
      </c>
      <c r="C51" s="135" t="s">
        <v>130</v>
      </c>
      <c r="D51" s="309" t="s">
        <v>81</v>
      </c>
      <c r="E51" s="128">
        <v>189</v>
      </c>
      <c r="F51" s="17">
        <v>326386.09999999998</v>
      </c>
      <c r="G51" s="186">
        <f t="shared" si="0"/>
        <v>61686972.899999999</v>
      </c>
      <c r="H51" s="100"/>
      <c r="I51" s="187">
        <v>189</v>
      </c>
      <c r="J51" s="16"/>
      <c r="K51" s="186">
        <f t="shared" si="1"/>
        <v>0</v>
      </c>
      <c r="L51" s="101"/>
      <c r="M51" s="205"/>
      <c r="N51" s="129"/>
    </row>
    <row r="52" spans="1:14" ht="141" outlineLevel="2">
      <c r="A52" s="130" t="s">
        <v>131</v>
      </c>
      <c r="B52" s="40" t="s">
        <v>132</v>
      </c>
      <c r="C52" s="135" t="s">
        <v>133</v>
      </c>
      <c r="D52" s="309" t="s">
        <v>81</v>
      </c>
      <c r="E52" s="128">
        <v>189</v>
      </c>
      <c r="F52" s="17">
        <v>375820.7</v>
      </c>
      <c r="G52" s="186">
        <f t="shared" si="0"/>
        <v>71030112.299999997</v>
      </c>
      <c r="H52" s="100"/>
      <c r="I52" s="187">
        <v>189</v>
      </c>
      <c r="J52" s="16"/>
      <c r="K52" s="186">
        <f t="shared" si="1"/>
        <v>0</v>
      </c>
      <c r="L52" s="101"/>
      <c r="M52" s="205"/>
      <c r="N52" s="129"/>
    </row>
    <row r="53" spans="1:14" ht="141" outlineLevel="2">
      <c r="A53" s="130" t="s">
        <v>134</v>
      </c>
      <c r="B53" s="40" t="s">
        <v>135</v>
      </c>
      <c r="C53" s="135" t="s">
        <v>136</v>
      </c>
      <c r="D53" s="309" t="s">
        <v>81</v>
      </c>
      <c r="E53" s="128">
        <v>189</v>
      </c>
      <c r="F53" s="17">
        <v>414567.09</v>
      </c>
      <c r="G53" s="186">
        <f t="shared" si="0"/>
        <v>78353180.010000005</v>
      </c>
      <c r="H53" s="100"/>
      <c r="I53" s="187">
        <v>189</v>
      </c>
      <c r="J53" s="16"/>
      <c r="K53" s="186">
        <f t="shared" si="1"/>
        <v>0</v>
      </c>
      <c r="L53" s="101"/>
      <c r="M53" s="205"/>
      <c r="N53" s="129"/>
    </row>
    <row r="54" spans="1:14" ht="141" outlineLevel="2">
      <c r="A54" s="130" t="s">
        <v>137</v>
      </c>
      <c r="B54" s="40" t="s">
        <v>138</v>
      </c>
      <c r="C54" s="310" t="s">
        <v>139</v>
      </c>
      <c r="D54" s="311" t="s">
        <v>81</v>
      </c>
      <c r="E54" s="128">
        <v>56.3</v>
      </c>
      <c r="F54" s="17">
        <v>466496.05</v>
      </c>
      <c r="G54" s="186">
        <f t="shared" si="0"/>
        <v>26263727.614999998</v>
      </c>
      <c r="H54" s="100"/>
      <c r="I54" s="187">
        <v>56.3</v>
      </c>
      <c r="J54" s="16"/>
      <c r="K54" s="186">
        <f t="shared" si="1"/>
        <v>0</v>
      </c>
      <c r="L54" s="101"/>
      <c r="M54" s="205"/>
      <c r="N54" s="129"/>
    </row>
    <row r="55" spans="1:14" ht="141" outlineLevel="2">
      <c r="A55" s="130" t="s">
        <v>140</v>
      </c>
      <c r="B55" s="40" t="s">
        <v>141</v>
      </c>
      <c r="C55" s="310" t="s">
        <v>142</v>
      </c>
      <c r="D55" s="311" t="s">
        <v>81</v>
      </c>
      <c r="E55" s="128">
        <v>56.3</v>
      </c>
      <c r="F55" s="17">
        <v>551381.41</v>
      </c>
      <c r="G55" s="186">
        <f t="shared" si="0"/>
        <v>31042773.383000001</v>
      </c>
      <c r="H55" s="100"/>
      <c r="I55" s="187">
        <v>56.3</v>
      </c>
      <c r="J55" s="16"/>
      <c r="K55" s="186">
        <f t="shared" si="1"/>
        <v>0</v>
      </c>
      <c r="L55" s="101"/>
      <c r="M55" s="205"/>
      <c r="N55" s="129"/>
    </row>
    <row r="56" spans="1:14" outlineLevel="2">
      <c r="A56" s="104"/>
      <c r="B56" s="38"/>
      <c r="C56" s="110"/>
      <c r="D56" s="38"/>
      <c r="E56" s="38"/>
      <c r="F56" s="111"/>
      <c r="G56" s="228"/>
      <c r="H56" s="111"/>
      <c r="I56" s="285"/>
      <c r="J56" s="112"/>
      <c r="K56" s="228"/>
      <c r="L56" s="112"/>
      <c r="M56" s="200"/>
      <c r="N56" s="113"/>
    </row>
    <row r="57" spans="1:14" outlineLevel="1">
      <c r="A57" s="120"/>
      <c r="B57" s="122"/>
      <c r="C57" s="121" t="s">
        <v>143</v>
      </c>
      <c r="D57" s="122"/>
      <c r="E57" s="122"/>
      <c r="F57" s="123"/>
      <c r="G57" s="230">
        <f>SUM(G46:G55)</f>
        <v>526600474.83399999</v>
      </c>
      <c r="H57" s="167"/>
      <c r="I57" s="120"/>
      <c r="J57" s="124"/>
      <c r="K57" s="230">
        <f>SUM(K46:K55)</f>
        <v>0</v>
      </c>
      <c r="L57" s="168"/>
      <c r="M57" s="202"/>
      <c r="N57" s="125"/>
    </row>
    <row r="58" spans="1:14" outlineLevel="1">
      <c r="A58" s="104"/>
      <c r="B58" s="38"/>
      <c r="C58" s="110"/>
      <c r="D58" s="38"/>
      <c r="E58" s="38"/>
      <c r="F58" s="111"/>
      <c r="G58" s="228"/>
      <c r="H58" s="111"/>
      <c r="I58" s="285"/>
      <c r="J58" s="112"/>
      <c r="K58" s="228"/>
      <c r="L58" s="112"/>
      <c r="M58" s="200"/>
      <c r="N58" s="113"/>
    </row>
    <row r="59" spans="1:14" outlineLevel="1">
      <c r="A59" s="120"/>
      <c r="B59" s="122" t="s">
        <v>144</v>
      </c>
      <c r="C59" s="121" t="s">
        <v>145</v>
      </c>
      <c r="D59" s="122"/>
      <c r="E59" s="122"/>
      <c r="F59" s="123"/>
      <c r="G59" s="230"/>
      <c r="H59" s="167"/>
      <c r="I59" s="120"/>
      <c r="J59" s="124"/>
      <c r="K59" s="230"/>
      <c r="L59" s="168"/>
      <c r="M59" s="202"/>
      <c r="N59" s="125"/>
    </row>
    <row r="60" spans="1:14" ht="126.75" outlineLevel="2">
      <c r="A60" s="130" t="s">
        <v>146</v>
      </c>
      <c r="B60" s="40" t="s">
        <v>147</v>
      </c>
      <c r="C60" s="135" t="s">
        <v>148</v>
      </c>
      <c r="D60" s="309" t="s">
        <v>81</v>
      </c>
      <c r="E60" s="128">
        <v>1027</v>
      </c>
      <c r="F60" s="17">
        <v>206853.52</v>
      </c>
      <c r="G60" s="312">
        <f>F60*E60</f>
        <v>212438565.03999999</v>
      </c>
      <c r="H60" s="100"/>
      <c r="I60" s="187">
        <v>1027</v>
      </c>
      <c r="J60" s="16"/>
      <c r="K60" s="312">
        <f>J60*I60</f>
        <v>0</v>
      </c>
      <c r="L60" s="101"/>
      <c r="M60" s="205"/>
      <c r="N60" s="137"/>
    </row>
    <row r="61" spans="1:14" ht="112.5" outlineLevel="2">
      <c r="A61" s="130" t="s">
        <v>149</v>
      </c>
      <c r="B61" s="40" t="s">
        <v>150</v>
      </c>
      <c r="C61" s="135" t="s">
        <v>151</v>
      </c>
      <c r="D61" s="309" t="s">
        <v>81</v>
      </c>
      <c r="E61" s="128">
        <v>160</v>
      </c>
      <c r="F61" s="17">
        <v>85308.45</v>
      </c>
      <c r="G61" s="312">
        <f>F61*E61</f>
        <v>13649352</v>
      </c>
      <c r="H61" s="100"/>
      <c r="I61" s="187">
        <v>160</v>
      </c>
      <c r="J61" s="16"/>
      <c r="K61" s="312">
        <f>J61*I61</f>
        <v>0</v>
      </c>
      <c r="L61" s="101"/>
      <c r="M61" s="205"/>
      <c r="N61" s="137"/>
    </row>
    <row r="62" spans="1:14" ht="70.5" outlineLevel="2">
      <c r="A62" s="130" t="s">
        <v>152</v>
      </c>
      <c r="B62" s="40" t="s">
        <v>153</v>
      </c>
      <c r="C62" s="135" t="s">
        <v>154</v>
      </c>
      <c r="D62" s="309" t="s">
        <v>81</v>
      </c>
      <c r="E62" s="128">
        <v>240</v>
      </c>
      <c r="F62" s="17">
        <v>28062.99</v>
      </c>
      <c r="G62" s="312">
        <f>F62*E62</f>
        <v>6735117.6000000006</v>
      </c>
      <c r="H62" s="100"/>
      <c r="I62" s="187">
        <v>240</v>
      </c>
      <c r="J62" s="16"/>
      <c r="K62" s="312">
        <f>J62*I62</f>
        <v>0</v>
      </c>
      <c r="L62" s="101"/>
      <c r="M62" s="205"/>
      <c r="N62" s="137"/>
    </row>
    <row r="63" spans="1:14" outlineLevel="2">
      <c r="A63" s="104"/>
      <c r="B63" s="38"/>
      <c r="C63" s="110"/>
      <c r="D63" s="38"/>
      <c r="E63" s="38"/>
      <c r="F63" s="111"/>
      <c r="G63" s="228"/>
      <c r="H63" s="111"/>
      <c r="I63" s="285"/>
      <c r="J63" s="112"/>
      <c r="K63" s="228"/>
      <c r="L63" s="112"/>
      <c r="M63" s="200"/>
      <c r="N63" s="113"/>
    </row>
    <row r="64" spans="1:14" outlineLevel="1">
      <c r="A64" s="120"/>
      <c r="B64" s="122"/>
      <c r="C64" s="121" t="s">
        <v>155</v>
      </c>
      <c r="D64" s="122"/>
      <c r="E64" s="122"/>
      <c r="F64" s="123"/>
      <c r="G64" s="230">
        <f>SUM(G60:G62)</f>
        <v>232823034.63999999</v>
      </c>
      <c r="H64" s="167"/>
      <c r="I64" s="120"/>
      <c r="J64" s="124"/>
      <c r="K64" s="230">
        <f>SUM(K60:K62)</f>
        <v>0</v>
      </c>
      <c r="L64" s="168"/>
      <c r="M64" s="202"/>
      <c r="N64" s="125"/>
    </row>
    <row r="65" spans="1:14" outlineLevel="1">
      <c r="A65" s="104"/>
      <c r="B65" s="38"/>
      <c r="C65" s="110"/>
      <c r="D65" s="38"/>
      <c r="E65" s="38"/>
      <c r="F65" s="111"/>
      <c r="G65" s="228"/>
      <c r="H65" s="111"/>
      <c r="I65" s="285"/>
      <c r="J65" s="112"/>
      <c r="K65" s="228"/>
      <c r="L65" s="112"/>
      <c r="M65" s="200"/>
      <c r="N65" s="113"/>
    </row>
    <row r="66" spans="1:14">
      <c r="A66" s="114"/>
      <c r="B66" s="115" t="s">
        <v>109</v>
      </c>
      <c r="C66" s="116" t="s">
        <v>156</v>
      </c>
      <c r="D66" s="115"/>
      <c r="E66" s="115"/>
      <c r="F66" s="117"/>
      <c r="G66" s="229">
        <f>G64+G57</f>
        <v>759423509.47399998</v>
      </c>
      <c r="H66" s="167"/>
      <c r="I66" s="114"/>
      <c r="J66" s="118"/>
      <c r="K66" s="229">
        <f>K64+K57</f>
        <v>0</v>
      </c>
      <c r="L66" s="168"/>
      <c r="M66" s="201"/>
      <c r="N66" s="119"/>
    </row>
    <row r="67" spans="1:14">
      <c r="A67" s="104"/>
      <c r="B67" s="38"/>
      <c r="C67" s="110"/>
      <c r="D67" s="38"/>
      <c r="E67" s="38"/>
      <c r="F67" s="111"/>
      <c r="G67" s="228"/>
      <c r="H67" s="111"/>
      <c r="I67" s="285"/>
      <c r="J67" s="112"/>
      <c r="K67" s="228"/>
      <c r="L67" s="112"/>
      <c r="M67" s="200"/>
      <c r="N67" s="113"/>
    </row>
    <row r="68" spans="1:14">
      <c r="A68" s="114"/>
      <c r="B68" s="115" t="s">
        <v>157</v>
      </c>
      <c r="C68" s="116" t="s">
        <v>158</v>
      </c>
      <c r="D68" s="115"/>
      <c r="E68" s="115"/>
      <c r="F68" s="117"/>
      <c r="G68" s="229"/>
      <c r="H68" s="167"/>
      <c r="I68" s="114"/>
      <c r="J68" s="118"/>
      <c r="K68" s="229"/>
      <c r="L68" s="168"/>
      <c r="M68" s="201"/>
      <c r="N68" s="119"/>
    </row>
    <row r="69" spans="1:14" outlineLevel="1">
      <c r="A69" s="104"/>
      <c r="B69" s="38"/>
      <c r="C69" s="110"/>
      <c r="D69" s="38"/>
      <c r="E69" s="38"/>
      <c r="F69" s="111"/>
      <c r="G69" s="228"/>
      <c r="H69" s="111"/>
      <c r="I69" s="285"/>
      <c r="J69" s="112"/>
      <c r="K69" s="228"/>
      <c r="L69" s="112"/>
      <c r="M69" s="200"/>
      <c r="N69" s="113"/>
    </row>
    <row r="70" spans="1:14" outlineLevel="1">
      <c r="A70" s="120"/>
      <c r="B70" s="122" t="s">
        <v>159</v>
      </c>
      <c r="C70" s="121" t="s">
        <v>160</v>
      </c>
      <c r="D70" s="122"/>
      <c r="E70" s="122"/>
      <c r="F70" s="123"/>
      <c r="G70" s="230"/>
      <c r="H70" s="167"/>
      <c r="I70" s="120"/>
      <c r="J70" s="124"/>
      <c r="K70" s="230"/>
      <c r="L70" s="168"/>
      <c r="M70" s="202"/>
      <c r="N70" s="125"/>
    </row>
    <row r="71" spans="1:14" outlineLevel="2">
      <c r="A71" s="104"/>
      <c r="B71" s="38"/>
      <c r="C71" s="110"/>
      <c r="D71" s="38"/>
      <c r="E71" s="38"/>
      <c r="F71" s="111"/>
      <c r="G71" s="228"/>
      <c r="H71" s="111"/>
      <c r="I71" s="285"/>
      <c r="J71" s="112"/>
      <c r="K71" s="228"/>
      <c r="L71" s="112"/>
      <c r="M71" s="200"/>
      <c r="N71" s="113"/>
    </row>
    <row r="72" spans="1:14" outlineLevel="2">
      <c r="A72" s="138"/>
      <c r="B72" s="139" t="s">
        <v>161</v>
      </c>
      <c r="C72" s="140" t="s">
        <v>162</v>
      </c>
      <c r="D72" s="139"/>
      <c r="E72" s="139"/>
      <c r="F72" s="141"/>
      <c r="G72" s="231"/>
      <c r="H72" s="167"/>
      <c r="I72" s="138"/>
      <c r="J72" s="142"/>
      <c r="K72" s="231"/>
      <c r="L72" s="168"/>
      <c r="M72" s="206"/>
      <c r="N72" s="143"/>
    </row>
    <row r="73" spans="1:14" ht="84.75" outlineLevel="3">
      <c r="A73" s="130" t="s">
        <v>163</v>
      </c>
      <c r="B73" s="40" t="s">
        <v>164</v>
      </c>
      <c r="C73" s="135" t="s">
        <v>165</v>
      </c>
      <c r="D73" s="309" t="s">
        <v>81</v>
      </c>
      <c r="E73" s="128">
        <v>224.68</v>
      </c>
      <c r="F73" s="313">
        <v>951963.79</v>
      </c>
      <c r="G73" s="312">
        <f t="shared" ref="G73:G84" si="2">F73*E73</f>
        <v>213887224.33720002</v>
      </c>
      <c r="H73" s="100"/>
      <c r="I73" s="187">
        <v>224.68</v>
      </c>
      <c r="J73" s="136"/>
      <c r="K73" s="312">
        <f t="shared" ref="K73:K84" si="3">J73*I73</f>
        <v>0</v>
      </c>
      <c r="L73" s="101"/>
      <c r="M73" s="207"/>
      <c r="N73" s="137"/>
    </row>
    <row r="74" spans="1:14" ht="84.75" outlineLevel="3">
      <c r="A74" s="130" t="s">
        <v>166</v>
      </c>
      <c r="B74" s="40" t="s">
        <v>167</v>
      </c>
      <c r="C74" s="135" t="s">
        <v>168</v>
      </c>
      <c r="D74" s="309" t="s">
        <v>81</v>
      </c>
      <c r="E74" s="128">
        <v>65.69</v>
      </c>
      <c r="F74" s="313">
        <v>920020.7</v>
      </c>
      <c r="G74" s="312">
        <f t="shared" si="2"/>
        <v>60436159.782999992</v>
      </c>
      <c r="H74" s="100"/>
      <c r="I74" s="187">
        <v>65.69</v>
      </c>
      <c r="J74" s="136"/>
      <c r="K74" s="312">
        <f t="shared" si="3"/>
        <v>0</v>
      </c>
      <c r="L74" s="101"/>
      <c r="M74" s="207"/>
      <c r="N74" s="137"/>
    </row>
    <row r="75" spans="1:14" ht="84.75" outlineLevel="3">
      <c r="A75" s="130" t="s">
        <v>169</v>
      </c>
      <c r="B75" s="40" t="s">
        <v>170</v>
      </c>
      <c r="C75" s="135" t="s">
        <v>171</v>
      </c>
      <c r="D75" s="309" t="s">
        <v>81</v>
      </c>
      <c r="E75" s="128">
        <v>4.8</v>
      </c>
      <c r="F75" s="313">
        <v>986690.1</v>
      </c>
      <c r="G75" s="312">
        <f t="shared" si="2"/>
        <v>4736112.4799999995</v>
      </c>
      <c r="H75" s="100"/>
      <c r="I75" s="187">
        <v>4.8</v>
      </c>
      <c r="J75" s="136"/>
      <c r="K75" s="312">
        <f t="shared" si="3"/>
        <v>0</v>
      </c>
      <c r="L75" s="101"/>
      <c r="M75" s="207"/>
      <c r="N75" s="137"/>
    </row>
    <row r="76" spans="1:14" ht="84.75" outlineLevel="3">
      <c r="A76" s="130" t="s">
        <v>172</v>
      </c>
      <c r="B76" s="40" t="s">
        <v>173</v>
      </c>
      <c r="C76" s="135" t="s">
        <v>174</v>
      </c>
      <c r="D76" s="309" t="s">
        <v>81</v>
      </c>
      <c r="E76" s="128">
        <v>43.41</v>
      </c>
      <c r="F76" s="313">
        <v>1161631.06</v>
      </c>
      <c r="G76" s="312">
        <f t="shared" si="2"/>
        <v>50426404.314599998</v>
      </c>
      <c r="H76" s="100"/>
      <c r="I76" s="187">
        <v>43.41</v>
      </c>
      <c r="J76" s="136"/>
      <c r="K76" s="312">
        <f t="shared" si="3"/>
        <v>0</v>
      </c>
      <c r="L76" s="101"/>
      <c r="M76" s="207"/>
      <c r="N76" s="137"/>
    </row>
    <row r="77" spans="1:14" ht="84.75" outlineLevel="3">
      <c r="A77" s="130" t="s">
        <v>175</v>
      </c>
      <c r="B77" s="40" t="s">
        <v>176</v>
      </c>
      <c r="C77" s="135" t="s">
        <v>177</v>
      </c>
      <c r="D77" s="309" t="s">
        <v>81</v>
      </c>
      <c r="E77" s="128">
        <v>710</v>
      </c>
      <c r="F77" s="313">
        <v>890720.55</v>
      </c>
      <c r="G77" s="312">
        <f t="shared" si="2"/>
        <v>632411590.5</v>
      </c>
      <c r="H77" s="100"/>
      <c r="I77" s="187">
        <v>710</v>
      </c>
      <c r="J77" s="136"/>
      <c r="K77" s="312">
        <f t="shared" si="3"/>
        <v>0</v>
      </c>
      <c r="L77" s="101"/>
      <c r="M77" s="207"/>
      <c r="N77" s="137"/>
    </row>
    <row r="78" spans="1:14" ht="56.25" outlineLevel="3">
      <c r="A78" s="130" t="s">
        <v>178</v>
      </c>
      <c r="B78" s="40" t="s">
        <v>179</v>
      </c>
      <c r="C78" s="133" t="s">
        <v>180</v>
      </c>
      <c r="D78" s="309" t="s">
        <v>88</v>
      </c>
      <c r="E78" s="128">
        <v>385.03333333333302</v>
      </c>
      <c r="F78" s="100">
        <v>25081.3</v>
      </c>
      <c r="G78" s="312">
        <f t="shared" si="2"/>
        <v>9657136.5433333255</v>
      </c>
      <c r="H78" s="100"/>
      <c r="I78" s="187">
        <v>385.03333333333302</v>
      </c>
      <c r="J78" s="101"/>
      <c r="K78" s="312">
        <f t="shared" si="3"/>
        <v>0</v>
      </c>
      <c r="L78" s="101"/>
      <c r="M78" s="188"/>
      <c r="N78" s="137"/>
    </row>
    <row r="79" spans="1:14" ht="112.5" outlineLevel="3">
      <c r="A79" s="130" t="s">
        <v>181</v>
      </c>
      <c r="B79" s="40" t="s">
        <v>182</v>
      </c>
      <c r="C79" s="133" t="s">
        <v>183</v>
      </c>
      <c r="D79" s="309" t="s">
        <v>88</v>
      </c>
      <c r="E79" s="128">
        <v>2503.39</v>
      </c>
      <c r="F79" s="100">
        <v>217015.34</v>
      </c>
      <c r="G79" s="312">
        <f t="shared" si="2"/>
        <v>543274032.00259995</v>
      </c>
      <c r="H79" s="100"/>
      <c r="I79" s="187">
        <v>2503.39</v>
      </c>
      <c r="J79" s="101"/>
      <c r="K79" s="312">
        <f t="shared" si="3"/>
        <v>0</v>
      </c>
      <c r="L79" s="101"/>
      <c r="M79" s="188"/>
      <c r="N79" s="137"/>
    </row>
    <row r="80" spans="1:14" ht="84.75" outlineLevel="3">
      <c r="A80" s="130" t="s">
        <v>184</v>
      </c>
      <c r="B80" s="40" t="s">
        <v>185</v>
      </c>
      <c r="C80" s="133" t="s">
        <v>186</v>
      </c>
      <c r="D80" s="309" t="s">
        <v>81</v>
      </c>
      <c r="E80" s="128">
        <v>169.5</v>
      </c>
      <c r="F80" s="100">
        <v>948927.02</v>
      </c>
      <c r="G80" s="312">
        <f t="shared" si="2"/>
        <v>160843129.89000002</v>
      </c>
      <c r="H80" s="100"/>
      <c r="I80" s="187">
        <v>169.5</v>
      </c>
      <c r="J80" s="101"/>
      <c r="K80" s="312">
        <f t="shared" si="3"/>
        <v>0</v>
      </c>
      <c r="L80" s="101"/>
      <c r="M80" s="188"/>
      <c r="N80" s="137"/>
    </row>
    <row r="81" spans="1:14" ht="70.5" outlineLevel="3">
      <c r="A81" s="130" t="s">
        <v>187</v>
      </c>
      <c r="B81" s="40" t="s">
        <v>188</v>
      </c>
      <c r="C81" s="133" t="s">
        <v>189</v>
      </c>
      <c r="D81" s="309" t="s">
        <v>190</v>
      </c>
      <c r="E81" s="128">
        <v>569.20000000000005</v>
      </c>
      <c r="F81" s="100">
        <v>343713.9</v>
      </c>
      <c r="G81" s="312">
        <f t="shared" si="2"/>
        <v>195641951.88000003</v>
      </c>
      <c r="H81" s="100"/>
      <c r="I81" s="187">
        <v>569.20000000000005</v>
      </c>
      <c r="J81" s="101"/>
      <c r="K81" s="312">
        <f t="shared" si="3"/>
        <v>0</v>
      </c>
      <c r="L81" s="101"/>
      <c r="M81" s="188"/>
      <c r="N81" s="137"/>
    </row>
    <row r="82" spans="1:14" ht="84.75" outlineLevel="3">
      <c r="A82" s="130" t="s">
        <v>191</v>
      </c>
      <c r="B82" s="40" t="s">
        <v>192</v>
      </c>
      <c r="C82" s="133" t="s">
        <v>193</v>
      </c>
      <c r="D82" s="309" t="s">
        <v>81</v>
      </c>
      <c r="E82" s="128">
        <v>2.88</v>
      </c>
      <c r="F82" s="100">
        <v>946985.66</v>
      </c>
      <c r="G82" s="312">
        <f t="shared" si="2"/>
        <v>2727318.7008000002</v>
      </c>
      <c r="H82" s="100"/>
      <c r="I82" s="187">
        <v>2.88</v>
      </c>
      <c r="J82" s="101"/>
      <c r="K82" s="312">
        <f t="shared" si="3"/>
        <v>0</v>
      </c>
      <c r="L82" s="101"/>
      <c r="M82" s="188"/>
      <c r="N82" s="137"/>
    </row>
    <row r="83" spans="1:14" ht="84.75" outlineLevel="3">
      <c r="A83" s="130" t="s">
        <v>194</v>
      </c>
      <c r="B83" s="40" t="s">
        <v>195</v>
      </c>
      <c r="C83" s="135" t="s">
        <v>196</v>
      </c>
      <c r="D83" s="309" t="s">
        <v>190</v>
      </c>
      <c r="E83" s="128">
        <v>260</v>
      </c>
      <c r="F83" s="100">
        <v>462286.58752524998</v>
      </c>
      <c r="G83" s="312">
        <f t="shared" si="2"/>
        <v>120194512.75656499</v>
      </c>
      <c r="H83" s="100"/>
      <c r="I83" s="187">
        <v>260</v>
      </c>
      <c r="J83" s="101"/>
      <c r="K83" s="312">
        <f t="shared" si="3"/>
        <v>0</v>
      </c>
      <c r="L83" s="101"/>
      <c r="M83" s="188"/>
      <c r="N83" s="137"/>
    </row>
    <row r="84" spans="1:14" ht="70.5" outlineLevel="3">
      <c r="A84" s="144" t="s">
        <v>197</v>
      </c>
      <c r="B84" s="40" t="s">
        <v>198</v>
      </c>
      <c r="C84" s="110" t="s">
        <v>199</v>
      </c>
      <c r="D84" s="309" t="s">
        <v>88</v>
      </c>
      <c r="E84" s="128">
        <v>195.27</v>
      </c>
      <c r="F84" s="111">
        <v>149243.52189999999</v>
      </c>
      <c r="G84" s="228">
        <f t="shared" si="2"/>
        <v>29142782.521412998</v>
      </c>
      <c r="H84" s="111"/>
      <c r="I84" s="187">
        <v>195.27</v>
      </c>
      <c r="J84" s="112"/>
      <c r="K84" s="228">
        <f t="shared" si="3"/>
        <v>0</v>
      </c>
      <c r="L84" s="112"/>
      <c r="M84" s="200"/>
      <c r="N84" s="113"/>
    </row>
    <row r="85" spans="1:14" outlineLevel="3">
      <c r="A85" s="104"/>
      <c r="B85" s="38"/>
      <c r="C85" s="110"/>
      <c r="D85" s="38"/>
      <c r="E85" s="38"/>
      <c r="F85" s="111"/>
      <c r="G85" s="228"/>
      <c r="H85" s="111"/>
      <c r="I85" s="285"/>
      <c r="J85" s="112"/>
      <c r="K85" s="228"/>
      <c r="L85" s="112"/>
      <c r="M85" s="200"/>
      <c r="N85" s="113"/>
    </row>
    <row r="86" spans="1:14" outlineLevel="2">
      <c r="A86" s="138"/>
      <c r="B86" s="139"/>
      <c r="C86" s="140" t="s">
        <v>200</v>
      </c>
      <c r="D86" s="139"/>
      <c r="E86" s="139"/>
      <c r="F86" s="141"/>
      <c r="G86" s="231">
        <f>SUM(G73:G84)</f>
        <v>2023378355.7095118</v>
      </c>
      <c r="H86" s="167"/>
      <c r="I86" s="138"/>
      <c r="J86" s="142"/>
      <c r="K86" s="231">
        <f>SUM(K73:K84)</f>
        <v>0</v>
      </c>
      <c r="L86" s="168"/>
      <c r="M86" s="206"/>
      <c r="N86" s="143"/>
    </row>
    <row r="87" spans="1:14" outlineLevel="2">
      <c r="A87" s="104"/>
      <c r="B87" s="38"/>
      <c r="C87" s="110"/>
      <c r="D87" s="38"/>
      <c r="E87" s="38"/>
      <c r="F87" s="111"/>
      <c r="G87" s="228"/>
      <c r="H87" s="111"/>
      <c r="I87" s="285"/>
      <c r="J87" s="112"/>
      <c r="K87" s="228"/>
      <c r="L87" s="112"/>
      <c r="M87" s="200"/>
      <c r="N87" s="113"/>
    </row>
    <row r="88" spans="1:14" outlineLevel="1">
      <c r="A88" s="120"/>
      <c r="B88" s="122"/>
      <c r="C88" s="121" t="s">
        <v>201</v>
      </c>
      <c r="D88" s="122"/>
      <c r="E88" s="122"/>
      <c r="F88" s="123"/>
      <c r="G88" s="230">
        <f>G86</f>
        <v>2023378355.7095118</v>
      </c>
      <c r="H88" s="167"/>
      <c r="I88" s="120"/>
      <c r="J88" s="124"/>
      <c r="K88" s="230">
        <f>K86</f>
        <v>0</v>
      </c>
      <c r="L88" s="168"/>
      <c r="M88" s="202"/>
      <c r="N88" s="125"/>
    </row>
    <row r="89" spans="1:14" outlineLevel="1">
      <c r="A89" s="104"/>
      <c r="B89" s="38"/>
      <c r="C89" s="110"/>
      <c r="D89" s="38"/>
      <c r="E89" s="38"/>
      <c r="F89" s="111"/>
      <c r="G89" s="228"/>
      <c r="H89" s="111"/>
      <c r="I89" s="285"/>
      <c r="J89" s="112"/>
      <c r="K89" s="228"/>
      <c r="L89" s="112"/>
      <c r="M89" s="200"/>
      <c r="N89" s="113"/>
    </row>
    <row r="90" spans="1:14" outlineLevel="1">
      <c r="A90" s="120"/>
      <c r="B90" s="122" t="s">
        <v>202</v>
      </c>
      <c r="C90" s="121" t="s">
        <v>203</v>
      </c>
      <c r="D90" s="122"/>
      <c r="E90" s="122"/>
      <c r="F90" s="123"/>
      <c r="G90" s="230"/>
      <c r="H90" s="167"/>
      <c r="I90" s="120"/>
      <c r="J90" s="124"/>
      <c r="K90" s="230"/>
      <c r="L90" s="168"/>
      <c r="M90" s="202"/>
      <c r="N90" s="125"/>
    </row>
    <row r="91" spans="1:14" outlineLevel="2">
      <c r="A91" s="104"/>
      <c r="B91" s="38"/>
      <c r="C91" s="110"/>
      <c r="D91" s="38"/>
      <c r="E91" s="38"/>
      <c r="F91" s="111"/>
      <c r="G91" s="228"/>
      <c r="H91" s="111"/>
      <c r="I91" s="285"/>
      <c r="J91" s="112"/>
      <c r="K91" s="228"/>
      <c r="L91" s="112"/>
      <c r="M91" s="200"/>
      <c r="N91" s="113"/>
    </row>
    <row r="92" spans="1:14" outlineLevel="2">
      <c r="A92" s="138"/>
      <c r="B92" s="139" t="s">
        <v>204</v>
      </c>
      <c r="C92" s="140" t="s">
        <v>205</v>
      </c>
      <c r="D92" s="139"/>
      <c r="E92" s="139"/>
      <c r="F92" s="141"/>
      <c r="G92" s="231"/>
      <c r="H92" s="167"/>
      <c r="I92" s="138"/>
      <c r="J92" s="142"/>
      <c r="K92" s="231"/>
      <c r="L92" s="168"/>
      <c r="M92" s="206"/>
      <c r="N92" s="143"/>
    </row>
    <row r="93" spans="1:14" ht="70.5" outlineLevel="3">
      <c r="A93" s="130" t="s">
        <v>206</v>
      </c>
      <c r="B93" s="40" t="s">
        <v>207</v>
      </c>
      <c r="C93" s="133" t="s">
        <v>208</v>
      </c>
      <c r="D93" s="309" t="s">
        <v>88</v>
      </c>
      <c r="E93" s="128">
        <v>16162.91</v>
      </c>
      <c r="F93" s="313">
        <v>261125.61</v>
      </c>
      <c r="G93" s="312">
        <f>F93*E93</f>
        <v>4220549733.1250997</v>
      </c>
      <c r="H93" s="100"/>
      <c r="I93" s="187">
        <v>16162.91</v>
      </c>
      <c r="J93" s="136"/>
      <c r="K93" s="312">
        <f>J93*I93</f>
        <v>0</v>
      </c>
      <c r="L93" s="101"/>
      <c r="M93" s="207"/>
      <c r="N93" s="137"/>
    </row>
    <row r="94" spans="1:14" outlineLevel="3">
      <c r="A94" s="104"/>
      <c r="B94" s="38"/>
      <c r="C94" s="110"/>
      <c r="D94" s="38"/>
      <c r="E94" s="38"/>
      <c r="F94" s="111"/>
      <c r="G94" s="228"/>
      <c r="H94" s="111"/>
      <c r="I94" s="285"/>
      <c r="J94" s="112"/>
      <c r="K94" s="228"/>
      <c r="L94" s="112"/>
      <c r="M94" s="200"/>
      <c r="N94" s="113"/>
    </row>
    <row r="95" spans="1:14" outlineLevel="2">
      <c r="A95" s="138"/>
      <c r="B95" s="139"/>
      <c r="C95" s="140" t="s">
        <v>209</v>
      </c>
      <c r="D95" s="139"/>
      <c r="E95" s="139"/>
      <c r="F95" s="141"/>
      <c r="G95" s="231">
        <f>G93</f>
        <v>4220549733.1250997</v>
      </c>
      <c r="H95" s="167"/>
      <c r="I95" s="138"/>
      <c r="J95" s="142"/>
      <c r="K95" s="231">
        <f>K93</f>
        <v>0</v>
      </c>
      <c r="L95" s="168"/>
      <c r="M95" s="206"/>
      <c r="N95" s="143"/>
    </row>
    <row r="96" spans="1:14" outlineLevel="2">
      <c r="A96" s="104"/>
      <c r="B96" s="38"/>
      <c r="C96" s="110"/>
      <c r="D96" s="38"/>
      <c r="E96" s="38"/>
      <c r="F96" s="111"/>
      <c r="G96" s="228"/>
      <c r="H96" s="111"/>
      <c r="I96" s="285"/>
      <c r="J96" s="112"/>
      <c r="K96" s="228"/>
      <c r="L96" s="112"/>
      <c r="M96" s="200"/>
      <c r="N96" s="113"/>
    </row>
    <row r="97" spans="1:14" outlineLevel="2">
      <c r="A97" s="138"/>
      <c r="B97" s="139" t="s">
        <v>210</v>
      </c>
      <c r="C97" s="140" t="s">
        <v>211</v>
      </c>
      <c r="D97" s="139"/>
      <c r="E97" s="139"/>
      <c r="F97" s="141"/>
      <c r="G97" s="231"/>
      <c r="H97" s="167"/>
      <c r="I97" s="138"/>
      <c r="J97" s="142"/>
      <c r="K97" s="231"/>
      <c r="L97" s="168"/>
      <c r="M97" s="206"/>
      <c r="N97" s="143"/>
    </row>
    <row r="98" spans="1:14" ht="112.5" outlineLevel="3">
      <c r="A98" s="130" t="s">
        <v>212</v>
      </c>
      <c r="B98" s="40" t="s">
        <v>213</v>
      </c>
      <c r="C98" s="145" t="s">
        <v>214</v>
      </c>
      <c r="D98" s="309" t="s">
        <v>190</v>
      </c>
      <c r="E98" s="128">
        <v>11.6</v>
      </c>
      <c r="F98" s="100">
        <v>597639.38</v>
      </c>
      <c r="G98" s="312">
        <f>F98*E98</f>
        <v>6932616.8080000002</v>
      </c>
      <c r="H98" s="100"/>
      <c r="I98" s="187">
        <v>11.6</v>
      </c>
      <c r="J98" s="101"/>
      <c r="K98" s="312">
        <f>J98*I98</f>
        <v>0</v>
      </c>
      <c r="L98" s="101"/>
      <c r="M98" s="188"/>
      <c r="N98" s="137"/>
    </row>
    <row r="99" spans="1:14" ht="112.5" outlineLevel="3">
      <c r="A99" s="130" t="s">
        <v>215</v>
      </c>
      <c r="B99" s="40" t="s">
        <v>216</v>
      </c>
      <c r="C99" s="135" t="s">
        <v>217</v>
      </c>
      <c r="D99" s="309" t="s">
        <v>190</v>
      </c>
      <c r="E99" s="128">
        <v>816.2</v>
      </c>
      <c r="F99" s="100">
        <v>760323.32</v>
      </c>
      <c r="G99" s="312">
        <f>F99*E99</f>
        <v>620575893.78400004</v>
      </c>
      <c r="H99" s="100"/>
      <c r="I99" s="187">
        <v>816.2</v>
      </c>
      <c r="J99" s="101"/>
      <c r="K99" s="312">
        <f>J99*I99</f>
        <v>0</v>
      </c>
      <c r="L99" s="101"/>
      <c r="M99" s="188"/>
      <c r="N99" s="137"/>
    </row>
    <row r="100" spans="1:14" outlineLevel="3">
      <c r="A100" s="104"/>
      <c r="B100" s="38"/>
      <c r="C100" s="110"/>
      <c r="D100" s="38"/>
      <c r="E100" s="38"/>
      <c r="F100" s="111"/>
      <c r="G100" s="228"/>
      <c r="H100" s="111"/>
      <c r="I100" s="285"/>
      <c r="J100" s="112"/>
      <c r="K100" s="228"/>
      <c r="L100" s="112"/>
      <c r="M100" s="200"/>
      <c r="N100" s="113"/>
    </row>
    <row r="101" spans="1:14" outlineLevel="2">
      <c r="A101" s="138"/>
      <c r="B101" s="139"/>
      <c r="C101" s="140" t="s">
        <v>218</v>
      </c>
      <c r="D101" s="139"/>
      <c r="E101" s="139"/>
      <c r="F101" s="141"/>
      <c r="G101" s="231">
        <f>G98+G99</f>
        <v>627508510.59200001</v>
      </c>
      <c r="H101" s="167"/>
      <c r="I101" s="138"/>
      <c r="J101" s="142"/>
      <c r="K101" s="231">
        <f>K98+K99</f>
        <v>0</v>
      </c>
      <c r="L101" s="168"/>
      <c r="M101" s="206"/>
      <c r="N101" s="143"/>
    </row>
    <row r="102" spans="1:14" outlineLevel="2">
      <c r="A102" s="104"/>
      <c r="B102" s="38"/>
      <c r="C102" s="110"/>
      <c r="D102" s="38"/>
      <c r="E102" s="38"/>
      <c r="F102" s="111"/>
      <c r="G102" s="228"/>
      <c r="H102" s="111"/>
      <c r="I102" s="285"/>
      <c r="J102" s="112"/>
      <c r="K102" s="228"/>
      <c r="L102" s="112"/>
      <c r="M102" s="200"/>
      <c r="N102" s="113"/>
    </row>
    <row r="103" spans="1:14" outlineLevel="2">
      <c r="A103" s="138"/>
      <c r="B103" s="139" t="s">
        <v>219</v>
      </c>
      <c r="C103" s="140" t="s">
        <v>220</v>
      </c>
      <c r="D103" s="139"/>
      <c r="E103" s="139"/>
      <c r="F103" s="141"/>
      <c r="G103" s="231"/>
      <c r="H103" s="167"/>
      <c r="I103" s="138"/>
      <c r="J103" s="142"/>
      <c r="K103" s="231"/>
      <c r="L103" s="168"/>
      <c r="M103" s="206"/>
      <c r="N103" s="143"/>
    </row>
    <row r="104" spans="1:14" ht="210.75" outlineLevel="3">
      <c r="A104" s="130" t="s">
        <v>221</v>
      </c>
      <c r="B104" s="40" t="s">
        <v>222</v>
      </c>
      <c r="C104" s="135" t="s">
        <v>223</v>
      </c>
      <c r="D104" s="309" t="s">
        <v>190</v>
      </c>
      <c r="E104" s="128">
        <v>4554.1899999999996</v>
      </c>
      <c r="F104" s="100">
        <v>270531.26</v>
      </c>
      <c r="G104" s="312">
        <f>F104*E104</f>
        <v>1232050758.9793999</v>
      </c>
      <c r="H104" s="100"/>
      <c r="I104" s="187">
        <v>4554.1899999999996</v>
      </c>
      <c r="J104" s="101"/>
      <c r="K104" s="312">
        <f>J104*I104</f>
        <v>0</v>
      </c>
      <c r="L104" s="101"/>
      <c r="M104" s="188"/>
      <c r="N104" s="137"/>
    </row>
    <row r="105" spans="1:14" ht="183" outlineLevel="3">
      <c r="A105" s="130" t="s">
        <v>224</v>
      </c>
      <c r="B105" s="40" t="s">
        <v>225</v>
      </c>
      <c r="C105" s="135" t="s">
        <v>226</v>
      </c>
      <c r="D105" s="309" t="s">
        <v>190</v>
      </c>
      <c r="E105" s="128">
        <v>847.3</v>
      </c>
      <c r="F105" s="100">
        <v>374520.19</v>
      </c>
      <c r="G105" s="312">
        <f>F105*E105</f>
        <v>317330956.98699999</v>
      </c>
      <c r="H105" s="100"/>
      <c r="I105" s="187">
        <v>847.3</v>
      </c>
      <c r="J105" s="101"/>
      <c r="K105" s="312">
        <f>J105*I105</f>
        <v>0</v>
      </c>
      <c r="L105" s="101"/>
      <c r="M105" s="188"/>
      <c r="N105" s="137"/>
    </row>
    <row r="106" spans="1:14" ht="210.75" outlineLevel="3">
      <c r="A106" s="130" t="s">
        <v>227</v>
      </c>
      <c r="B106" s="40" t="s">
        <v>228</v>
      </c>
      <c r="C106" s="135" t="s">
        <v>229</v>
      </c>
      <c r="D106" s="309" t="s">
        <v>190</v>
      </c>
      <c r="E106" s="128">
        <v>3346.57</v>
      </c>
      <c r="F106" s="100">
        <v>505786.8</v>
      </c>
      <c r="G106" s="312">
        <f>F106*E106</f>
        <v>1692650931.276</v>
      </c>
      <c r="H106" s="100"/>
      <c r="I106" s="187">
        <v>3346.57</v>
      </c>
      <c r="J106" s="101"/>
      <c r="K106" s="312">
        <f>J106*I106</f>
        <v>0</v>
      </c>
      <c r="L106" s="101"/>
      <c r="M106" s="188"/>
      <c r="N106" s="137"/>
    </row>
    <row r="107" spans="1:14" ht="183" outlineLevel="3">
      <c r="A107" s="130" t="s">
        <v>230</v>
      </c>
      <c r="B107" s="40" t="s">
        <v>231</v>
      </c>
      <c r="C107" s="135" t="s">
        <v>232</v>
      </c>
      <c r="D107" s="309" t="s">
        <v>190</v>
      </c>
      <c r="E107" s="128">
        <v>435.1</v>
      </c>
      <c r="F107" s="100">
        <v>443069.4</v>
      </c>
      <c r="G107" s="312">
        <f>F107*E107</f>
        <v>192779495.94000003</v>
      </c>
      <c r="H107" s="100"/>
      <c r="I107" s="187">
        <v>435.1</v>
      </c>
      <c r="J107" s="101"/>
      <c r="K107" s="312">
        <f>J107*I107</f>
        <v>0</v>
      </c>
      <c r="L107" s="101"/>
      <c r="M107" s="188"/>
      <c r="N107" s="137"/>
    </row>
    <row r="108" spans="1:14" outlineLevel="3">
      <c r="A108" s="104"/>
      <c r="B108" s="38"/>
      <c r="C108" s="110"/>
      <c r="D108" s="38"/>
      <c r="E108" s="38"/>
      <c r="F108" s="111"/>
      <c r="G108" s="228"/>
      <c r="H108" s="111"/>
      <c r="I108" s="285"/>
      <c r="J108" s="112"/>
      <c r="K108" s="228"/>
      <c r="L108" s="112"/>
      <c r="M108" s="200"/>
      <c r="N108" s="113"/>
    </row>
    <row r="109" spans="1:14" outlineLevel="2">
      <c r="A109" s="138"/>
      <c r="B109" s="139"/>
      <c r="C109" s="140" t="s">
        <v>233</v>
      </c>
      <c r="D109" s="139"/>
      <c r="E109" s="139"/>
      <c r="F109" s="141"/>
      <c r="G109" s="231">
        <f>SUM(G104:G107)</f>
        <v>3434812143.1824002</v>
      </c>
      <c r="H109" s="167"/>
      <c r="I109" s="138"/>
      <c r="J109" s="142"/>
      <c r="K109" s="231">
        <f>SUM(K104:K107)</f>
        <v>0</v>
      </c>
      <c r="L109" s="168"/>
      <c r="M109" s="206"/>
      <c r="N109" s="143"/>
    </row>
    <row r="110" spans="1:14" outlineLevel="2">
      <c r="A110" s="104"/>
      <c r="B110" s="38"/>
      <c r="C110" s="110"/>
      <c r="D110" s="38"/>
      <c r="E110" s="38"/>
      <c r="F110" s="111"/>
      <c r="G110" s="228"/>
      <c r="H110" s="111"/>
      <c r="I110" s="285"/>
      <c r="J110" s="112"/>
      <c r="K110" s="228"/>
      <c r="L110" s="112"/>
      <c r="M110" s="200"/>
      <c r="N110" s="113"/>
    </row>
    <row r="111" spans="1:14" outlineLevel="2">
      <c r="A111" s="138"/>
      <c r="B111" s="139" t="s">
        <v>234</v>
      </c>
      <c r="C111" s="140" t="s">
        <v>235</v>
      </c>
      <c r="D111" s="139"/>
      <c r="E111" s="139"/>
      <c r="F111" s="141"/>
      <c r="G111" s="231"/>
      <c r="H111" s="167"/>
      <c r="I111" s="138"/>
      <c r="J111" s="142"/>
      <c r="K111" s="231"/>
      <c r="L111" s="168"/>
      <c r="M111" s="206"/>
      <c r="N111" s="143"/>
    </row>
    <row r="112" spans="1:14" ht="112.5" outlineLevel="3">
      <c r="A112" s="130" t="s">
        <v>236</v>
      </c>
      <c r="B112" s="40" t="s">
        <v>237</v>
      </c>
      <c r="C112" s="135" t="s">
        <v>238</v>
      </c>
      <c r="D112" s="309" t="s">
        <v>239</v>
      </c>
      <c r="E112" s="128">
        <v>14</v>
      </c>
      <c r="F112" s="100">
        <v>9128259.1819650009</v>
      </c>
      <c r="G112" s="314">
        <f>F112*E112</f>
        <v>127795628.54751001</v>
      </c>
      <c r="H112" s="315"/>
      <c r="I112" s="187">
        <v>14</v>
      </c>
      <c r="J112" s="101"/>
      <c r="K112" s="314">
        <f>J112*I112</f>
        <v>0</v>
      </c>
      <c r="L112" s="190"/>
      <c r="M112" s="188"/>
      <c r="N112" s="147"/>
    </row>
    <row r="113" spans="1:14" outlineLevel="3">
      <c r="A113" s="104"/>
      <c r="B113" s="38"/>
      <c r="C113" s="110"/>
      <c r="D113" s="38"/>
      <c r="E113" s="38"/>
      <c r="F113" s="111"/>
      <c r="G113" s="228"/>
      <c r="H113" s="111"/>
      <c r="I113" s="285"/>
      <c r="J113" s="112"/>
      <c r="K113" s="228"/>
      <c r="L113" s="112"/>
      <c r="M113" s="200"/>
      <c r="N113" s="113"/>
    </row>
    <row r="114" spans="1:14" outlineLevel="2">
      <c r="A114" s="138"/>
      <c r="B114" s="139"/>
      <c r="C114" s="140" t="s">
        <v>240</v>
      </c>
      <c r="D114" s="139"/>
      <c r="E114" s="139"/>
      <c r="F114" s="141"/>
      <c r="G114" s="231">
        <f>G112</f>
        <v>127795628.54751001</v>
      </c>
      <c r="H114" s="167"/>
      <c r="I114" s="138"/>
      <c r="J114" s="142"/>
      <c r="K114" s="231">
        <f>K112</f>
        <v>0</v>
      </c>
      <c r="L114" s="168"/>
      <c r="M114" s="206"/>
      <c r="N114" s="143"/>
    </row>
    <row r="115" spans="1:14" outlineLevel="2">
      <c r="A115" s="104"/>
      <c r="B115" s="38"/>
      <c r="C115" s="110"/>
      <c r="D115" s="38"/>
      <c r="E115" s="38"/>
      <c r="F115" s="111"/>
      <c r="G115" s="228"/>
      <c r="H115" s="111"/>
      <c r="I115" s="285"/>
      <c r="J115" s="112"/>
      <c r="K115" s="228"/>
      <c r="L115" s="112"/>
      <c r="M115" s="200"/>
      <c r="N115" s="113"/>
    </row>
    <row r="116" spans="1:14" outlineLevel="2">
      <c r="A116" s="138"/>
      <c r="B116" s="139" t="s">
        <v>241</v>
      </c>
      <c r="C116" s="140" t="s">
        <v>242</v>
      </c>
      <c r="D116" s="139"/>
      <c r="E116" s="139"/>
      <c r="F116" s="141"/>
      <c r="G116" s="231"/>
      <c r="H116" s="167"/>
      <c r="I116" s="138"/>
      <c r="J116" s="142"/>
      <c r="K116" s="231"/>
      <c r="L116" s="168"/>
      <c r="M116" s="206"/>
      <c r="N116" s="143"/>
    </row>
    <row r="117" spans="1:14" ht="70.5" outlineLevel="3">
      <c r="A117" s="130" t="s">
        <v>243</v>
      </c>
      <c r="B117" s="40" t="s">
        <v>244</v>
      </c>
      <c r="C117" s="135" t="s">
        <v>245</v>
      </c>
      <c r="D117" s="309" t="s">
        <v>88</v>
      </c>
      <c r="E117" s="128">
        <v>147.69999999999999</v>
      </c>
      <c r="F117" s="313">
        <v>259841.9</v>
      </c>
      <c r="G117" s="312">
        <f>F117*E117</f>
        <v>38378648.629999995</v>
      </c>
      <c r="H117" s="100"/>
      <c r="I117" s="187">
        <v>147.69999999999999</v>
      </c>
      <c r="J117" s="136"/>
      <c r="K117" s="312">
        <f>J117*I117</f>
        <v>0</v>
      </c>
      <c r="L117" s="101"/>
      <c r="M117" s="207"/>
      <c r="N117" s="137"/>
    </row>
    <row r="118" spans="1:14" ht="154.5" outlineLevel="3">
      <c r="A118" s="130" t="s">
        <v>246</v>
      </c>
      <c r="B118" s="40" t="s">
        <v>247</v>
      </c>
      <c r="C118" s="135" t="s">
        <v>248</v>
      </c>
      <c r="D118" s="309" t="s">
        <v>190</v>
      </c>
      <c r="E118" s="128">
        <v>39.9</v>
      </c>
      <c r="F118" s="313">
        <v>445293.47</v>
      </c>
      <c r="G118" s="312">
        <f>F118*E118</f>
        <v>17767209.452999998</v>
      </c>
      <c r="H118" s="100"/>
      <c r="I118" s="187">
        <v>39.9</v>
      </c>
      <c r="J118" s="136"/>
      <c r="K118" s="312">
        <f>J118*I118</f>
        <v>0</v>
      </c>
      <c r="L118" s="101"/>
      <c r="M118" s="207"/>
      <c r="N118" s="137"/>
    </row>
    <row r="119" spans="1:14" ht="154.5" outlineLevel="3">
      <c r="A119" s="130" t="s">
        <v>249</v>
      </c>
      <c r="B119" s="40" t="s">
        <v>250</v>
      </c>
      <c r="C119" s="135" t="s">
        <v>251</v>
      </c>
      <c r="D119" s="309" t="s">
        <v>190</v>
      </c>
      <c r="E119" s="128">
        <v>19.66</v>
      </c>
      <c r="F119" s="313">
        <v>241173.58</v>
      </c>
      <c r="G119" s="312">
        <f>F119*E119</f>
        <v>4741472.5828</v>
      </c>
      <c r="H119" s="100"/>
      <c r="I119" s="187">
        <v>19.66</v>
      </c>
      <c r="J119" s="136"/>
      <c r="K119" s="312">
        <f>J119*I119</f>
        <v>0</v>
      </c>
      <c r="L119" s="101"/>
      <c r="M119" s="207"/>
      <c r="N119" s="137"/>
    </row>
    <row r="120" spans="1:14" outlineLevel="3">
      <c r="A120" s="104"/>
      <c r="B120" s="38"/>
      <c r="C120" s="110"/>
      <c r="D120" s="38"/>
      <c r="E120" s="38"/>
      <c r="F120" s="111"/>
      <c r="G120" s="228"/>
      <c r="H120" s="111"/>
      <c r="I120" s="285"/>
      <c r="J120" s="112"/>
      <c r="K120" s="228"/>
      <c r="L120" s="112"/>
      <c r="M120" s="200"/>
      <c r="N120" s="113"/>
    </row>
    <row r="121" spans="1:14" outlineLevel="2">
      <c r="A121" s="138"/>
      <c r="B121" s="139"/>
      <c r="C121" s="140" t="s">
        <v>252</v>
      </c>
      <c r="D121" s="139"/>
      <c r="E121" s="139"/>
      <c r="F121" s="141"/>
      <c r="G121" s="231">
        <f>SUM(G117:G119)</f>
        <v>60887330.66579999</v>
      </c>
      <c r="H121" s="167"/>
      <c r="I121" s="138"/>
      <c r="J121" s="142"/>
      <c r="K121" s="231">
        <f>SUM(K117:K119)</f>
        <v>0</v>
      </c>
      <c r="L121" s="168"/>
      <c r="M121" s="206"/>
      <c r="N121" s="143"/>
    </row>
    <row r="122" spans="1:14" outlineLevel="2">
      <c r="A122" s="104"/>
      <c r="B122" s="38"/>
      <c r="C122" s="110"/>
      <c r="D122" s="38"/>
      <c r="E122" s="38"/>
      <c r="F122" s="111"/>
      <c r="G122" s="228"/>
      <c r="H122" s="111"/>
      <c r="I122" s="285"/>
      <c r="J122" s="112"/>
      <c r="K122" s="228"/>
      <c r="L122" s="112"/>
      <c r="M122" s="200"/>
      <c r="N122" s="113"/>
    </row>
    <row r="123" spans="1:14" outlineLevel="2">
      <c r="A123" s="138"/>
      <c r="B123" s="139" t="s">
        <v>253</v>
      </c>
      <c r="C123" s="140" t="s">
        <v>254</v>
      </c>
      <c r="D123" s="139"/>
      <c r="E123" s="139"/>
      <c r="F123" s="141"/>
      <c r="G123" s="231"/>
      <c r="H123" s="167"/>
      <c r="I123" s="138"/>
      <c r="J123" s="142"/>
      <c r="K123" s="231"/>
      <c r="L123" s="168"/>
      <c r="M123" s="206"/>
      <c r="N123" s="143"/>
    </row>
    <row r="124" spans="1:14" ht="84.75" outlineLevel="3">
      <c r="A124" s="130" t="s">
        <v>255</v>
      </c>
      <c r="B124" s="40" t="s">
        <v>256</v>
      </c>
      <c r="C124" s="135" t="s">
        <v>257</v>
      </c>
      <c r="D124" s="309" t="s">
        <v>88</v>
      </c>
      <c r="E124" s="128">
        <v>217.005</v>
      </c>
      <c r="F124" s="313">
        <v>600665.86</v>
      </c>
      <c r="G124" s="312">
        <f>F124*E124</f>
        <v>130347494.94929999</v>
      </c>
      <c r="H124" s="100"/>
      <c r="I124" s="187">
        <v>217.005</v>
      </c>
      <c r="J124" s="136"/>
      <c r="K124" s="312">
        <f>J124*I124</f>
        <v>0</v>
      </c>
      <c r="L124" s="101"/>
      <c r="M124" s="207"/>
      <c r="N124" s="137"/>
    </row>
    <row r="125" spans="1:14" ht="84.75" outlineLevel="3">
      <c r="A125" s="130" t="s">
        <v>258</v>
      </c>
      <c r="B125" s="40" t="s">
        <v>259</v>
      </c>
      <c r="C125" s="135" t="s">
        <v>260</v>
      </c>
      <c r="D125" s="309" t="s">
        <v>88</v>
      </c>
      <c r="E125" s="128">
        <v>115.2</v>
      </c>
      <c r="F125" s="313">
        <v>384670.56</v>
      </c>
      <c r="G125" s="312">
        <f>F125*E125</f>
        <v>44314048.512000002</v>
      </c>
      <c r="H125" s="100"/>
      <c r="I125" s="187">
        <v>115.2</v>
      </c>
      <c r="J125" s="136"/>
      <c r="K125" s="312">
        <f>J125*I125</f>
        <v>0</v>
      </c>
      <c r="L125" s="101"/>
      <c r="M125" s="207"/>
      <c r="N125" s="137"/>
    </row>
    <row r="126" spans="1:14" ht="84.75" outlineLevel="3">
      <c r="A126" s="130" t="s">
        <v>261</v>
      </c>
      <c r="B126" s="40" t="s">
        <v>262</v>
      </c>
      <c r="C126" s="135" t="s">
        <v>263</v>
      </c>
      <c r="D126" s="309" t="s">
        <v>88</v>
      </c>
      <c r="E126" s="128">
        <v>43.2</v>
      </c>
      <c r="F126" s="313">
        <v>384670.56</v>
      </c>
      <c r="G126" s="312">
        <f>F126*E126</f>
        <v>16617768.192000002</v>
      </c>
      <c r="H126" s="100"/>
      <c r="I126" s="187">
        <v>43.2</v>
      </c>
      <c r="J126" s="136"/>
      <c r="K126" s="312">
        <f>J126*I126</f>
        <v>0</v>
      </c>
      <c r="L126" s="101"/>
      <c r="M126" s="207"/>
      <c r="N126" s="137"/>
    </row>
    <row r="127" spans="1:14" ht="84.75" outlineLevel="3">
      <c r="A127" s="126" t="s">
        <v>264</v>
      </c>
      <c r="B127" s="127" t="s">
        <v>265</v>
      </c>
      <c r="C127" s="133" t="s">
        <v>266</v>
      </c>
      <c r="D127" s="39" t="s">
        <v>88</v>
      </c>
      <c r="E127" s="128">
        <v>217.005</v>
      </c>
      <c r="F127" s="100">
        <v>304086.75287500001</v>
      </c>
      <c r="G127" s="312">
        <f>F127*E127</f>
        <v>65988345.807639375</v>
      </c>
      <c r="H127" s="100"/>
      <c r="I127" s="187">
        <v>217.005</v>
      </c>
      <c r="J127" s="101"/>
      <c r="K127" s="312">
        <f>J127*I127</f>
        <v>0</v>
      </c>
      <c r="L127" s="101"/>
      <c r="M127" s="188"/>
      <c r="N127" s="137"/>
    </row>
    <row r="128" spans="1:14" outlineLevel="3">
      <c r="A128" s="104"/>
      <c r="B128" s="38"/>
      <c r="C128" s="110"/>
      <c r="D128" s="38"/>
      <c r="E128" s="38"/>
      <c r="F128" s="111"/>
      <c r="G128" s="228"/>
      <c r="H128" s="111"/>
      <c r="I128" s="285"/>
      <c r="J128" s="112"/>
      <c r="K128" s="228"/>
      <c r="L128" s="112"/>
      <c r="M128" s="200"/>
      <c r="N128" s="113"/>
    </row>
    <row r="129" spans="1:14" outlineLevel="2">
      <c r="A129" s="138"/>
      <c r="B129" s="139"/>
      <c r="C129" s="140" t="s">
        <v>267</v>
      </c>
      <c r="D129" s="139"/>
      <c r="E129" s="139"/>
      <c r="F129" s="141"/>
      <c r="G129" s="231">
        <f>SUM(G124:G127)</f>
        <v>257267657.46093935</v>
      </c>
      <c r="H129" s="167"/>
      <c r="I129" s="138"/>
      <c r="J129" s="142"/>
      <c r="K129" s="231">
        <f>SUM(K124:K127)</f>
        <v>0</v>
      </c>
      <c r="L129" s="168"/>
      <c r="M129" s="206"/>
      <c r="N129" s="143"/>
    </row>
    <row r="130" spans="1:14" outlineLevel="2">
      <c r="A130" s="104"/>
      <c r="B130" s="38"/>
      <c r="C130" s="110"/>
      <c r="D130" s="38"/>
      <c r="E130" s="38"/>
      <c r="F130" s="111"/>
      <c r="G130" s="228"/>
      <c r="H130" s="111"/>
      <c r="I130" s="285"/>
      <c r="J130" s="112"/>
      <c r="K130" s="228"/>
      <c r="L130" s="112"/>
      <c r="M130" s="200"/>
      <c r="N130" s="113"/>
    </row>
    <row r="131" spans="1:14" outlineLevel="2">
      <c r="A131" s="138"/>
      <c r="B131" s="139" t="s">
        <v>268</v>
      </c>
      <c r="C131" s="140" t="s">
        <v>269</v>
      </c>
      <c r="D131" s="139"/>
      <c r="E131" s="139"/>
      <c r="F131" s="141"/>
      <c r="G131" s="231"/>
      <c r="H131" s="167"/>
      <c r="I131" s="138"/>
      <c r="J131" s="142"/>
      <c r="K131" s="231"/>
      <c r="L131" s="168"/>
      <c r="M131" s="206"/>
      <c r="N131" s="143"/>
    </row>
    <row r="132" spans="1:14" ht="309" outlineLevel="3">
      <c r="A132" s="126" t="s">
        <v>270</v>
      </c>
      <c r="B132" s="127" t="s">
        <v>271</v>
      </c>
      <c r="C132" s="133" t="s">
        <v>272</v>
      </c>
      <c r="D132" s="39" t="s">
        <v>88</v>
      </c>
      <c r="E132" s="128">
        <v>540.5</v>
      </c>
      <c r="F132" s="100">
        <v>469732.9</v>
      </c>
      <c r="G132" s="312">
        <f t="shared" ref="G132:G139" si="4">F132*E132</f>
        <v>253890632.45000002</v>
      </c>
      <c r="H132" s="100"/>
      <c r="I132" s="187">
        <v>540.5</v>
      </c>
      <c r="J132" s="101"/>
      <c r="K132" s="312">
        <f t="shared" ref="K132:K139" si="5">J132*I132</f>
        <v>0</v>
      </c>
      <c r="L132" s="101"/>
      <c r="M132" s="188"/>
      <c r="N132" s="137"/>
    </row>
    <row r="133" spans="1:14" ht="309" outlineLevel="3">
      <c r="A133" s="126" t="s">
        <v>273</v>
      </c>
      <c r="B133" s="127" t="s">
        <v>274</v>
      </c>
      <c r="C133" s="133" t="s">
        <v>275</v>
      </c>
      <c r="D133" s="39" t="s">
        <v>88</v>
      </c>
      <c r="E133" s="128">
        <v>301.12</v>
      </c>
      <c r="F133" s="100">
        <v>825169</v>
      </c>
      <c r="G133" s="312">
        <f t="shared" si="4"/>
        <v>248474889.28</v>
      </c>
      <c r="H133" s="100"/>
      <c r="I133" s="187">
        <v>301.12</v>
      </c>
      <c r="J133" s="101"/>
      <c r="K133" s="312">
        <f t="shared" si="5"/>
        <v>0</v>
      </c>
      <c r="L133" s="101"/>
      <c r="M133" s="188"/>
      <c r="N133" s="137"/>
    </row>
    <row r="134" spans="1:14" ht="239.25" outlineLevel="3">
      <c r="A134" s="126" t="s">
        <v>276</v>
      </c>
      <c r="B134" s="127" t="s">
        <v>277</v>
      </c>
      <c r="C134" s="135" t="s">
        <v>278</v>
      </c>
      <c r="D134" s="39" t="s">
        <v>88</v>
      </c>
      <c r="E134" s="128">
        <v>1103.4000000000001</v>
      </c>
      <c r="F134" s="100">
        <v>303400.90999999997</v>
      </c>
      <c r="G134" s="312">
        <f t="shared" si="4"/>
        <v>334772564.09399998</v>
      </c>
      <c r="H134" s="100"/>
      <c r="I134" s="187">
        <v>1103.4000000000001</v>
      </c>
      <c r="J134" s="101"/>
      <c r="K134" s="312">
        <f t="shared" si="5"/>
        <v>0</v>
      </c>
      <c r="L134" s="101"/>
      <c r="M134" s="188"/>
      <c r="N134" s="137"/>
    </row>
    <row r="135" spans="1:14" ht="239.25" outlineLevel="3">
      <c r="A135" s="126" t="s">
        <v>279</v>
      </c>
      <c r="B135" s="127" t="s">
        <v>280</v>
      </c>
      <c r="C135" s="135" t="s">
        <v>281</v>
      </c>
      <c r="D135" s="39" t="s">
        <v>88</v>
      </c>
      <c r="E135" s="128">
        <v>3532.91</v>
      </c>
      <c r="F135" s="100">
        <v>269389.21000000002</v>
      </c>
      <c r="G135" s="312">
        <f t="shared" si="4"/>
        <v>951727833.90110004</v>
      </c>
      <c r="H135" s="100"/>
      <c r="I135" s="187">
        <v>3532.91</v>
      </c>
      <c r="J135" s="101"/>
      <c r="K135" s="312">
        <f t="shared" si="5"/>
        <v>0</v>
      </c>
      <c r="L135" s="101"/>
      <c r="M135" s="188"/>
      <c r="N135" s="137"/>
    </row>
    <row r="136" spans="1:14" ht="239.25" outlineLevel="3">
      <c r="A136" s="126" t="s">
        <v>282</v>
      </c>
      <c r="B136" s="127" t="s">
        <v>283</v>
      </c>
      <c r="C136" s="135" t="s">
        <v>284</v>
      </c>
      <c r="D136" s="39" t="s">
        <v>88</v>
      </c>
      <c r="E136" s="128">
        <v>640</v>
      </c>
      <c r="F136" s="100">
        <v>307739.59000000003</v>
      </c>
      <c r="G136" s="312">
        <f t="shared" si="4"/>
        <v>196953337.60000002</v>
      </c>
      <c r="H136" s="100"/>
      <c r="I136" s="187">
        <v>640</v>
      </c>
      <c r="J136" s="101"/>
      <c r="K136" s="312">
        <f t="shared" si="5"/>
        <v>0</v>
      </c>
      <c r="L136" s="101"/>
      <c r="M136" s="188"/>
      <c r="N136" s="137"/>
    </row>
    <row r="137" spans="1:14" ht="239.25" outlineLevel="3">
      <c r="A137" s="126" t="s">
        <v>285</v>
      </c>
      <c r="B137" s="127" t="s">
        <v>286</v>
      </c>
      <c r="C137" s="135" t="s">
        <v>287</v>
      </c>
      <c r="D137" s="39" t="s">
        <v>88</v>
      </c>
      <c r="E137" s="128">
        <v>490.1</v>
      </c>
      <c r="F137" s="100">
        <v>248982.18</v>
      </c>
      <c r="G137" s="312">
        <f t="shared" si="4"/>
        <v>122026166.418</v>
      </c>
      <c r="H137" s="100"/>
      <c r="I137" s="187">
        <v>490.1</v>
      </c>
      <c r="J137" s="101"/>
      <c r="K137" s="312">
        <f t="shared" si="5"/>
        <v>0</v>
      </c>
      <c r="L137" s="101"/>
      <c r="M137" s="188"/>
      <c r="N137" s="137"/>
    </row>
    <row r="138" spans="1:14" ht="239.25" outlineLevel="3">
      <c r="A138" s="126" t="s">
        <v>288</v>
      </c>
      <c r="B138" s="127" t="s">
        <v>289</v>
      </c>
      <c r="C138" s="135" t="s">
        <v>290</v>
      </c>
      <c r="D138" s="39" t="s">
        <v>88</v>
      </c>
      <c r="E138" s="128">
        <v>578.35</v>
      </c>
      <c r="F138" s="100">
        <v>235377.51</v>
      </c>
      <c r="G138" s="312">
        <f t="shared" si="4"/>
        <v>136130582.90850002</v>
      </c>
      <c r="H138" s="100"/>
      <c r="I138" s="187">
        <v>578.35</v>
      </c>
      <c r="J138" s="101"/>
      <c r="K138" s="312">
        <f t="shared" si="5"/>
        <v>0</v>
      </c>
      <c r="L138" s="101"/>
      <c r="M138" s="188"/>
      <c r="N138" s="137"/>
    </row>
    <row r="139" spans="1:14" ht="210.75" outlineLevel="3">
      <c r="A139" s="126" t="s">
        <v>291</v>
      </c>
      <c r="B139" s="127" t="s">
        <v>292</v>
      </c>
      <c r="C139" s="135" t="s">
        <v>293</v>
      </c>
      <c r="D139" s="39" t="s">
        <v>81</v>
      </c>
      <c r="E139" s="128">
        <v>235.86</v>
      </c>
      <c r="F139" s="100">
        <v>1342760.13</v>
      </c>
      <c r="G139" s="312">
        <f t="shared" si="4"/>
        <v>316703404.26179999</v>
      </c>
      <c r="H139" s="100"/>
      <c r="I139" s="187">
        <v>235.86</v>
      </c>
      <c r="J139" s="101"/>
      <c r="K139" s="312">
        <f t="shared" si="5"/>
        <v>0</v>
      </c>
      <c r="L139" s="101"/>
      <c r="M139" s="188"/>
      <c r="N139" s="137"/>
    </row>
    <row r="140" spans="1:14" outlineLevel="3">
      <c r="A140" s="104"/>
      <c r="B140" s="38"/>
      <c r="C140" s="110"/>
      <c r="D140" s="38"/>
      <c r="E140" s="38"/>
      <c r="F140" s="111"/>
      <c r="G140" s="228"/>
      <c r="H140" s="111"/>
      <c r="I140" s="285"/>
      <c r="J140" s="112"/>
      <c r="K140" s="228"/>
      <c r="L140" s="112"/>
      <c r="M140" s="200"/>
      <c r="N140" s="113"/>
    </row>
    <row r="141" spans="1:14" outlineLevel="2">
      <c r="A141" s="138"/>
      <c r="B141" s="139"/>
      <c r="C141" s="140" t="s">
        <v>294</v>
      </c>
      <c r="D141" s="139"/>
      <c r="E141" s="139"/>
      <c r="F141" s="141"/>
      <c r="G141" s="231">
        <f>SUM(G132:G139)</f>
        <v>2560679410.9133997</v>
      </c>
      <c r="H141" s="167"/>
      <c r="I141" s="138"/>
      <c r="J141" s="142"/>
      <c r="K141" s="231">
        <f>SUM(K132:K139)</f>
        <v>0</v>
      </c>
      <c r="L141" s="168"/>
      <c r="M141" s="206"/>
      <c r="N141" s="143"/>
    </row>
    <row r="142" spans="1:14" outlineLevel="2">
      <c r="A142" s="138"/>
      <c r="B142" s="139" t="s">
        <v>295</v>
      </c>
      <c r="C142" s="140" t="s">
        <v>296</v>
      </c>
      <c r="D142" s="139"/>
      <c r="E142" s="139"/>
      <c r="F142" s="141"/>
      <c r="G142" s="231"/>
      <c r="H142" s="167"/>
      <c r="I142" s="138"/>
      <c r="J142" s="142"/>
      <c r="K142" s="231"/>
      <c r="L142" s="168"/>
      <c r="M142" s="206"/>
      <c r="N142" s="143"/>
    </row>
    <row r="143" spans="1:14" ht="84.75" outlineLevel="3">
      <c r="A143" s="126" t="s">
        <v>297</v>
      </c>
      <c r="B143" s="127" t="s">
        <v>298</v>
      </c>
      <c r="C143" s="135" t="s">
        <v>299</v>
      </c>
      <c r="D143" s="309" t="s">
        <v>88</v>
      </c>
      <c r="E143" s="128">
        <v>1136</v>
      </c>
      <c r="F143" s="313">
        <v>509976.09</v>
      </c>
      <c r="G143" s="312">
        <f>F143*E143</f>
        <v>579332838.24000001</v>
      </c>
      <c r="H143" s="100"/>
      <c r="I143" s="187">
        <v>1136</v>
      </c>
      <c r="J143" s="136"/>
      <c r="K143" s="312">
        <f>J143*I143</f>
        <v>0</v>
      </c>
      <c r="L143" s="101"/>
      <c r="M143" s="207"/>
      <c r="N143" s="137"/>
    </row>
    <row r="144" spans="1:14" ht="84.75" outlineLevel="3">
      <c r="A144" s="126" t="s">
        <v>300</v>
      </c>
      <c r="B144" s="127" t="s">
        <v>301</v>
      </c>
      <c r="C144" s="135" t="s">
        <v>302</v>
      </c>
      <c r="D144" s="309" t="s">
        <v>88</v>
      </c>
      <c r="E144" s="128">
        <v>234.36</v>
      </c>
      <c r="F144" s="313">
        <v>759569.5</v>
      </c>
      <c r="G144" s="312">
        <f>F144*E144</f>
        <v>178012708.02000001</v>
      </c>
      <c r="H144" s="100"/>
      <c r="I144" s="187">
        <v>234.36</v>
      </c>
      <c r="J144" s="136"/>
      <c r="K144" s="312">
        <f>J144*I144</f>
        <v>0</v>
      </c>
      <c r="L144" s="101"/>
      <c r="M144" s="207"/>
      <c r="N144" s="137"/>
    </row>
    <row r="145" spans="1:14" outlineLevel="3">
      <c r="A145" s="104"/>
      <c r="B145" s="38"/>
      <c r="C145" s="110"/>
      <c r="D145" s="38"/>
      <c r="E145" s="38"/>
      <c r="F145" s="111"/>
      <c r="G145" s="228"/>
      <c r="H145" s="111"/>
      <c r="I145" s="285"/>
      <c r="J145" s="112"/>
      <c r="K145" s="228"/>
      <c r="L145" s="112"/>
      <c r="M145" s="200"/>
      <c r="N145" s="113"/>
    </row>
    <row r="146" spans="1:14" outlineLevel="2">
      <c r="A146" s="138"/>
      <c r="B146" s="139"/>
      <c r="C146" s="140" t="s">
        <v>303</v>
      </c>
      <c r="D146" s="139"/>
      <c r="E146" s="139"/>
      <c r="F146" s="141"/>
      <c r="G146" s="231">
        <f>SUM(G143:G144)</f>
        <v>757345546.25999999</v>
      </c>
      <c r="H146" s="167"/>
      <c r="I146" s="138"/>
      <c r="J146" s="142"/>
      <c r="K146" s="231">
        <f>SUM(K143:K144)</f>
        <v>0</v>
      </c>
      <c r="L146" s="168"/>
      <c r="M146" s="206"/>
      <c r="N146" s="143"/>
    </row>
    <row r="147" spans="1:14" outlineLevel="2">
      <c r="A147" s="104"/>
      <c r="B147" s="38"/>
      <c r="C147" s="110"/>
      <c r="D147" s="38"/>
      <c r="E147" s="38"/>
      <c r="F147" s="111"/>
      <c r="G147" s="228"/>
      <c r="H147" s="111"/>
      <c r="I147" s="285"/>
      <c r="J147" s="112"/>
      <c r="K147" s="228"/>
      <c r="L147" s="112"/>
      <c r="M147" s="200"/>
      <c r="N147" s="113"/>
    </row>
    <row r="148" spans="1:14" outlineLevel="2">
      <c r="A148" s="138"/>
      <c r="B148" s="139" t="s">
        <v>304</v>
      </c>
      <c r="C148" s="140" t="s">
        <v>305</v>
      </c>
      <c r="D148" s="139"/>
      <c r="E148" s="139"/>
      <c r="F148" s="141"/>
      <c r="G148" s="231"/>
      <c r="H148" s="167"/>
      <c r="I148" s="138"/>
      <c r="J148" s="142"/>
      <c r="K148" s="231"/>
      <c r="L148" s="168"/>
      <c r="M148" s="206"/>
      <c r="N148" s="143"/>
    </row>
    <row r="149" spans="1:14" ht="56.25" outlineLevel="3">
      <c r="A149" s="126" t="s">
        <v>306</v>
      </c>
      <c r="B149" s="127" t="s">
        <v>307</v>
      </c>
      <c r="C149" s="135" t="s">
        <v>308</v>
      </c>
      <c r="D149" s="39" t="s">
        <v>190</v>
      </c>
      <c r="E149" s="128">
        <v>6.77</v>
      </c>
      <c r="F149" s="100">
        <v>490154.84</v>
      </c>
      <c r="G149" s="312">
        <f>F149*E149</f>
        <v>3318348.2667999999</v>
      </c>
      <c r="H149" s="100"/>
      <c r="I149" s="187">
        <v>6.77</v>
      </c>
      <c r="J149" s="101"/>
      <c r="K149" s="312">
        <f>J149*I149</f>
        <v>0</v>
      </c>
      <c r="L149" s="101"/>
      <c r="M149" s="188"/>
      <c r="N149" s="137"/>
    </row>
    <row r="150" spans="1:14" ht="56.25" outlineLevel="3">
      <c r="A150" s="126" t="s">
        <v>309</v>
      </c>
      <c r="B150" s="127" t="s">
        <v>310</v>
      </c>
      <c r="C150" s="135" t="s">
        <v>311</v>
      </c>
      <c r="D150" s="39" t="s">
        <v>190</v>
      </c>
      <c r="E150" s="128">
        <v>28.72</v>
      </c>
      <c r="F150" s="100">
        <v>528073.30000000005</v>
      </c>
      <c r="G150" s="312">
        <f>F150*E150</f>
        <v>15166265.176000001</v>
      </c>
      <c r="H150" s="100"/>
      <c r="I150" s="187">
        <v>28.72</v>
      </c>
      <c r="J150" s="101"/>
      <c r="K150" s="312">
        <f>J150*I150</f>
        <v>0</v>
      </c>
      <c r="L150" s="101"/>
      <c r="M150" s="188"/>
      <c r="N150" s="137"/>
    </row>
    <row r="151" spans="1:14" outlineLevel="3">
      <c r="A151" s="104"/>
      <c r="B151" s="38"/>
      <c r="C151" s="110"/>
      <c r="D151" s="38"/>
      <c r="E151" s="38"/>
      <c r="F151" s="111"/>
      <c r="G151" s="228"/>
      <c r="H151" s="111"/>
      <c r="I151" s="285"/>
      <c r="J151" s="112"/>
      <c r="K151" s="228"/>
      <c r="L151" s="112"/>
      <c r="M151" s="200"/>
      <c r="N151" s="113"/>
    </row>
    <row r="152" spans="1:14" outlineLevel="2">
      <c r="A152" s="138"/>
      <c r="B152" s="139"/>
      <c r="C152" s="140" t="s">
        <v>312</v>
      </c>
      <c r="D152" s="139"/>
      <c r="E152" s="139"/>
      <c r="F152" s="141"/>
      <c r="G152" s="231">
        <f>SUM(G149:G150)</f>
        <v>18484613.4428</v>
      </c>
      <c r="H152" s="167"/>
      <c r="I152" s="138"/>
      <c r="J152" s="142"/>
      <c r="K152" s="231">
        <f>SUM(K149:K150)</f>
        <v>0</v>
      </c>
      <c r="L152" s="168"/>
      <c r="M152" s="206"/>
      <c r="N152" s="143"/>
    </row>
    <row r="153" spans="1:14" outlineLevel="2">
      <c r="A153" s="104"/>
      <c r="B153" s="38"/>
      <c r="C153" s="110"/>
      <c r="D153" s="38"/>
      <c r="E153" s="38"/>
      <c r="F153" s="111"/>
      <c r="G153" s="228"/>
      <c r="H153" s="111"/>
      <c r="I153" s="285"/>
      <c r="J153" s="112"/>
      <c r="K153" s="228"/>
      <c r="L153" s="112"/>
      <c r="M153" s="200"/>
      <c r="N153" s="113"/>
    </row>
    <row r="154" spans="1:14" outlineLevel="1">
      <c r="A154" s="120"/>
      <c r="B154" s="122"/>
      <c r="C154" s="121" t="s">
        <v>313</v>
      </c>
      <c r="D154" s="122"/>
      <c r="E154" s="122"/>
      <c r="F154" s="123"/>
      <c r="G154" s="230">
        <f>SUM(G152+G146+G141+G129+G121+G114+G109+G101+G95)</f>
        <v>12065330574.189949</v>
      </c>
      <c r="H154" s="167"/>
      <c r="I154" s="120"/>
      <c r="J154" s="124"/>
      <c r="K154" s="230">
        <f>SUM(K152+K146+K141+K129+K121+K114+K109+K101+K95)</f>
        <v>0</v>
      </c>
      <c r="L154" s="168"/>
      <c r="M154" s="202"/>
      <c r="N154" s="125"/>
    </row>
    <row r="155" spans="1:14" outlineLevel="1">
      <c r="A155" s="120"/>
      <c r="B155" s="316"/>
      <c r="C155" s="317"/>
      <c r="D155" s="316"/>
      <c r="E155" s="316"/>
      <c r="F155" s="318"/>
      <c r="G155" s="319"/>
      <c r="H155" s="167"/>
      <c r="I155" s="320"/>
      <c r="J155" s="148"/>
      <c r="K155" s="319"/>
      <c r="L155" s="168"/>
      <c r="M155" s="208"/>
      <c r="N155" s="149"/>
    </row>
    <row r="156" spans="1:14">
      <c r="A156" s="114"/>
      <c r="B156" s="115"/>
      <c r="C156" s="116" t="s">
        <v>314</v>
      </c>
      <c r="D156" s="115"/>
      <c r="E156" s="115"/>
      <c r="F156" s="117"/>
      <c r="G156" s="229">
        <f>SUM(G154+G88)</f>
        <v>14088708929.89946</v>
      </c>
      <c r="H156" s="167"/>
      <c r="I156" s="114"/>
      <c r="J156" s="118"/>
      <c r="K156" s="229">
        <f>SUM(K154+K88)</f>
        <v>0</v>
      </c>
      <c r="L156" s="168"/>
      <c r="M156" s="201"/>
      <c r="N156" s="119"/>
    </row>
    <row r="157" spans="1:14">
      <c r="A157" s="104"/>
      <c r="B157" s="38"/>
      <c r="C157" s="110"/>
      <c r="D157" s="38"/>
      <c r="E157" s="38"/>
      <c r="F157" s="111"/>
      <c r="G157" s="228"/>
      <c r="H157" s="111"/>
      <c r="I157" s="285"/>
      <c r="J157" s="112"/>
      <c r="K157" s="228"/>
      <c r="L157" s="112"/>
      <c r="M157" s="200"/>
      <c r="N157" s="113"/>
    </row>
    <row r="158" spans="1:14">
      <c r="A158" s="114"/>
      <c r="B158" s="115" t="s">
        <v>315</v>
      </c>
      <c r="C158" s="116" t="s">
        <v>316</v>
      </c>
      <c r="D158" s="115"/>
      <c r="E158" s="115"/>
      <c r="F158" s="117"/>
      <c r="G158" s="229"/>
      <c r="H158" s="167"/>
      <c r="I158" s="114"/>
      <c r="J158" s="118"/>
      <c r="K158" s="229"/>
      <c r="L158" s="168"/>
      <c r="M158" s="201"/>
      <c r="N158" s="119"/>
    </row>
    <row r="159" spans="1:14" outlineLevel="1">
      <c r="A159" s="104"/>
      <c r="B159" s="38"/>
      <c r="C159" s="110"/>
      <c r="D159" s="38"/>
      <c r="E159" s="38"/>
      <c r="F159" s="111"/>
      <c r="G159" s="228"/>
      <c r="H159" s="111"/>
      <c r="I159" s="285"/>
      <c r="J159" s="112"/>
      <c r="K159" s="228"/>
      <c r="L159" s="112"/>
      <c r="M159" s="200"/>
      <c r="N159" s="113"/>
    </row>
    <row r="160" spans="1:14" outlineLevel="1">
      <c r="A160" s="120"/>
      <c r="B160" s="122" t="s">
        <v>317</v>
      </c>
      <c r="C160" s="121" t="s">
        <v>318</v>
      </c>
      <c r="D160" s="122"/>
      <c r="E160" s="122"/>
      <c r="F160" s="123"/>
      <c r="G160" s="230"/>
      <c r="H160" s="167"/>
      <c r="I160" s="120"/>
      <c r="J160" s="124"/>
      <c r="K160" s="230"/>
      <c r="L160" s="168"/>
      <c r="M160" s="202"/>
      <c r="N160" s="125"/>
    </row>
    <row r="161" spans="1:14" ht="154.5" outlineLevel="2">
      <c r="A161" s="126" t="s">
        <v>319</v>
      </c>
      <c r="B161" s="127" t="s">
        <v>320</v>
      </c>
      <c r="C161" s="133" t="s">
        <v>321</v>
      </c>
      <c r="D161" s="39" t="s">
        <v>322</v>
      </c>
      <c r="E161" s="128">
        <v>828940.02</v>
      </c>
      <c r="F161" s="100">
        <v>6224.16</v>
      </c>
      <c r="G161" s="312">
        <f>F161*E161</f>
        <v>5159455314.8831997</v>
      </c>
      <c r="H161" s="100"/>
      <c r="I161" s="187">
        <v>828940.02</v>
      </c>
      <c r="J161" s="101"/>
      <c r="K161" s="312">
        <f>J161*I161</f>
        <v>0</v>
      </c>
      <c r="L161" s="101"/>
      <c r="M161" s="188"/>
      <c r="N161" s="137"/>
    </row>
    <row r="162" spans="1:14" ht="42" outlineLevel="2">
      <c r="A162" s="126" t="s">
        <v>323</v>
      </c>
      <c r="B162" s="127" t="s">
        <v>324</v>
      </c>
      <c r="C162" s="133" t="s">
        <v>325</v>
      </c>
      <c r="D162" s="39" t="s">
        <v>326</v>
      </c>
      <c r="E162" s="128">
        <v>8850</v>
      </c>
      <c r="F162" s="313">
        <v>4655.57</v>
      </c>
      <c r="G162" s="312">
        <f>F162*E162</f>
        <v>41201794.5</v>
      </c>
      <c r="H162" s="100"/>
      <c r="I162" s="187">
        <v>8850</v>
      </c>
      <c r="J162" s="136"/>
      <c r="K162" s="312">
        <f>J162*I162</f>
        <v>0</v>
      </c>
      <c r="L162" s="101"/>
      <c r="M162" s="207"/>
      <c r="N162" s="137"/>
    </row>
    <row r="163" spans="1:14" outlineLevel="2">
      <c r="A163" s="104"/>
      <c r="B163" s="38"/>
      <c r="C163" s="110"/>
      <c r="D163" s="38"/>
      <c r="E163" s="38"/>
      <c r="F163" s="111"/>
      <c r="G163" s="228"/>
      <c r="H163" s="111"/>
      <c r="I163" s="285"/>
      <c r="J163" s="112"/>
      <c r="K163" s="228"/>
      <c r="L163" s="112"/>
      <c r="M163" s="200"/>
      <c r="N163" s="113"/>
    </row>
    <row r="164" spans="1:14" outlineLevel="1">
      <c r="A164" s="120"/>
      <c r="B164" s="122"/>
      <c r="C164" s="121" t="s">
        <v>327</v>
      </c>
      <c r="D164" s="122"/>
      <c r="E164" s="122"/>
      <c r="F164" s="123"/>
      <c r="G164" s="230">
        <f>SUM(G161:G162)</f>
        <v>5200657109.3831997</v>
      </c>
      <c r="H164" s="167"/>
      <c r="I164" s="120"/>
      <c r="J164" s="124"/>
      <c r="K164" s="230">
        <f>SUM(K161:K162)</f>
        <v>0</v>
      </c>
      <c r="L164" s="168"/>
      <c r="M164" s="202"/>
      <c r="N164" s="125"/>
    </row>
    <row r="165" spans="1:14" outlineLevel="1">
      <c r="A165" s="104"/>
      <c r="B165" s="38"/>
      <c r="C165" s="110"/>
      <c r="D165" s="38"/>
      <c r="E165" s="38"/>
      <c r="F165" s="111"/>
      <c r="G165" s="228"/>
      <c r="H165" s="111"/>
      <c r="I165" s="285"/>
      <c r="J165" s="112"/>
      <c r="K165" s="228"/>
      <c r="L165" s="112"/>
      <c r="M165" s="200"/>
      <c r="N165" s="113"/>
    </row>
    <row r="166" spans="1:14" outlineLevel="1">
      <c r="A166" s="120"/>
      <c r="B166" s="122" t="s">
        <v>328</v>
      </c>
      <c r="C166" s="121" t="s">
        <v>329</v>
      </c>
      <c r="D166" s="122"/>
      <c r="E166" s="122"/>
      <c r="F166" s="123"/>
      <c r="G166" s="230"/>
      <c r="H166" s="167"/>
      <c r="I166" s="120"/>
      <c r="J166" s="124"/>
      <c r="K166" s="230"/>
      <c r="L166" s="168"/>
      <c r="M166" s="202"/>
      <c r="N166" s="125"/>
    </row>
    <row r="167" spans="1:14" ht="84.75" outlineLevel="2">
      <c r="A167" s="126" t="s">
        <v>330</v>
      </c>
      <c r="B167" s="127" t="s">
        <v>331</v>
      </c>
      <c r="C167" s="133" t="s">
        <v>332</v>
      </c>
      <c r="D167" s="39" t="s">
        <v>88</v>
      </c>
      <c r="E167" s="128">
        <v>19273.07</v>
      </c>
      <c r="F167" s="100">
        <v>16777.78</v>
      </c>
      <c r="G167" s="312">
        <f>F167*E167</f>
        <v>323359328.38459998</v>
      </c>
      <c r="H167" s="100"/>
      <c r="I167" s="187">
        <v>19273.07</v>
      </c>
      <c r="J167" s="101"/>
      <c r="K167" s="312">
        <f>J167*I167</f>
        <v>0</v>
      </c>
      <c r="L167" s="101"/>
      <c r="M167" s="188"/>
      <c r="N167" s="137"/>
    </row>
    <row r="168" spans="1:14" ht="84.75" outlineLevel="2">
      <c r="A168" s="126"/>
      <c r="B168" s="127" t="s">
        <v>333</v>
      </c>
      <c r="C168" s="133" t="s">
        <v>334</v>
      </c>
      <c r="D168" s="39" t="s">
        <v>88</v>
      </c>
      <c r="E168" s="128">
        <v>1681.7539999999999</v>
      </c>
      <c r="F168" s="100">
        <v>25421.64</v>
      </c>
      <c r="G168" s="312">
        <f>F168*E168</f>
        <v>42752944.756559998</v>
      </c>
      <c r="H168" s="100"/>
      <c r="I168" s="187">
        <v>1681.7539999999999</v>
      </c>
      <c r="J168" s="101"/>
      <c r="K168" s="312">
        <f>J168*I168</f>
        <v>0</v>
      </c>
      <c r="L168" s="101"/>
      <c r="M168" s="188"/>
      <c r="N168" s="137"/>
    </row>
    <row r="169" spans="1:14" ht="84.75" outlineLevel="2">
      <c r="A169" s="126"/>
      <c r="B169" s="127" t="s">
        <v>335</v>
      </c>
      <c r="C169" s="133" t="s">
        <v>336</v>
      </c>
      <c r="D169" s="39" t="s">
        <v>88</v>
      </c>
      <c r="E169" s="128">
        <v>490.09649999999999</v>
      </c>
      <c r="F169" s="100">
        <v>22424.45</v>
      </c>
      <c r="G169" s="312">
        <f>F169*E169</f>
        <v>10990144.459425</v>
      </c>
      <c r="H169" s="100"/>
      <c r="I169" s="187">
        <v>490.09649999999999</v>
      </c>
      <c r="J169" s="101"/>
      <c r="K169" s="312">
        <f>J169*I169</f>
        <v>0</v>
      </c>
      <c r="L169" s="101"/>
      <c r="M169" s="188"/>
      <c r="N169" s="137"/>
    </row>
    <row r="170" spans="1:14" ht="84.75" outlineLevel="2">
      <c r="A170" s="126"/>
      <c r="B170" s="127" t="s">
        <v>337</v>
      </c>
      <c r="C170" s="133" t="s">
        <v>338</v>
      </c>
      <c r="D170" s="39" t="s">
        <v>88</v>
      </c>
      <c r="E170" s="128">
        <v>3529.5812000000001</v>
      </c>
      <c r="F170" s="100">
        <v>26730.67</v>
      </c>
      <c r="G170" s="312">
        <f>F170*E170</f>
        <v>94348070.295404002</v>
      </c>
      <c r="H170" s="100"/>
      <c r="I170" s="187">
        <v>3529.5812000000001</v>
      </c>
      <c r="J170" s="101"/>
      <c r="K170" s="312">
        <f>J170*I170</f>
        <v>0</v>
      </c>
      <c r="L170" s="101"/>
      <c r="M170" s="188"/>
      <c r="N170" s="137"/>
    </row>
    <row r="171" spans="1:14" outlineLevel="2">
      <c r="A171" s="104"/>
      <c r="B171" s="38"/>
      <c r="C171" s="110"/>
      <c r="D171" s="38"/>
      <c r="E171" s="38"/>
      <c r="F171" s="111"/>
      <c r="G171" s="228"/>
      <c r="H171" s="111"/>
      <c r="I171" s="285"/>
      <c r="J171" s="112"/>
      <c r="K171" s="228"/>
      <c r="L171" s="112"/>
      <c r="M171" s="200"/>
      <c r="N171" s="113"/>
    </row>
    <row r="172" spans="1:14" outlineLevel="1">
      <c r="A172" s="120"/>
      <c r="B172" s="122"/>
      <c r="C172" s="121"/>
      <c r="D172" s="122"/>
      <c r="E172" s="122"/>
      <c r="F172" s="123"/>
      <c r="G172" s="230">
        <f>G167+G168+G169+G170</f>
        <v>471450487.895989</v>
      </c>
      <c r="H172" s="167"/>
      <c r="I172" s="120"/>
      <c r="J172" s="124"/>
      <c r="K172" s="230">
        <f>K167+K168+K169+K170</f>
        <v>0</v>
      </c>
      <c r="L172" s="168"/>
      <c r="M172" s="202"/>
      <c r="N172" s="125"/>
    </row>
    <row r="173" spans="1:14" outlineLevel="1">
      <c r="A173" s="104"/>
      <c r="B173" s="38"/>
      <c r="C173" s="110"/>
      <c r="D173" s="38"/>
      <c r="E173" s="38"/>
      <c r="F173" s="111"/>
      <c r="G173" s="228"/>
      <c r="H173" s="111"/>
      <c r="I173" s="285"/>
      <c r="J173" s="112"/>
      <c r="K173" s="228"/>
      <c r="L173" s="112"/>
      <c r="M173" s="200"/>
      <c r="N173" s="113"/>
    </row>
    <row r="174" spans="1:14">
      <c r="A174" s="114"/>
      <c r="B174" s="115" t="s">
        <v>315</v>
      </c>
      <c r="C174" s="116" t="s">
        <v>339</v>
      </c>
      <c r="D174" s="115"/>
      <c r="E174" s="115"/>
      <c r="F174" s="117"/>
      <c r="G174" s="229">
        <f>G164+G172</f>
        <v>5672107597.2791891</v>
      </c>
      <c r="H174" s="167"/>
      <c r="I174" s="114"/>
      <c r="J174" s="118"/>
      <c r="K174" s="229">
        <f>K164+K172</f>
        <v>0</v>
      </c>
      <c r="L174" s="168"/>
      <c r="M174" s="201"/>
      <c r="N174" s="119"/>
    </row>
    <row r="175" spans="1:14">
      <c r="A175" s="104"/>
      <c r="B175" s="38"/>
      <c r="C175" s="110"/>
      <c r="D175" s="38"/>
      <c r="E175" s="38"/>
      <c r="F175" s="111"/>
      <c r="G175" s="228"/>
      <c r="H175" s="111"/>
      <c r="I175" s="285"/>
      <c r="J175" s="112"/>
      <c r="K175" s="228"/>
      <c r="L175" s="112"/>
      <c r="M175" s="200"/>
      <c r="N175" s="113"/>
    </row>
    <row r="176" spans="1:14">
      <c r="A176" s="114"/>
      <c r="B176" s="115" t="s">
        <v>340</v>
      </c>
      <c r="C176" s="116" t="s">
        <v>341</v>
      </c>
      <c r="D176" s="115"/>
      <c r="E176" s="115"/>
      <c r="F176" s="117"/>
      <c r="G176" s="229"/>
      <c r="H176" s="167"/>
      <c r="I176" s="114"/>
      <c r="J176" s="118"/>
      <c r="K176" s="229"/>
      <c r="L176" s="168"/>
      <c r="M176" s="201"/>
      <c r="N176" s="119"/>
    </row>
    <row r="177" spans="1:14" outlineLevel="1">
      <c r="A177" s="104"/>
      <c r="B177" s="38"/>
      <c r="C177" s="110"/>
      <c r="D177" s="38"/>
      <c r="E177" s="38"/>
      <c r="F177" s="111"/>
      <c r="G177" s="228"/>
      <c r="H177" s="111"/>
      <c r="I177" s="285"/>
      <c r="J177" s="112"/>
      <c r="K177" s="228"/>
      <c r="L177" s="112"/>
      <c r="M177" s="200"/>
      <c r="N177" s="113"/>
    </row>
    <row r="178" spans="1:14" outlineLevel="1">
      <c r="A178" s="120"/>
      <c r="B178" s="122" t="s">
        <v>342</v>
      </c>
      <c r="C178" s="121" t="s">
        <v>343</v>
      </c>
      <c r="D178" s="122"/>
      <c r="E178" s="122"/>
      <c r="F178" s="123"/>
      <c r="G178" s="230"/>
      <c r="H178" s="167"/>
      <c r="I178" s="120"/>
      <c r="J178" s="124"/>
      <c r="K178" s="230"/>
      <c r="L178" s="168"/>
      <c r="M178" s="202"/>
      <c r="N178" s="125"/>
    </row>
    <row r="179" spans="1:14" outlineLevel="2">
      <c r="A179" s="104"/>
      <c r="B179" s="38"/>
      <c r="C179" s="110"/>
      <c r="D179" s="38"/>
      <c r="E179" s="38"/>
      <c r="F179" s="111"/>
      <c r="G179" s="228"/>
      <c r="H179" s="111"/>
      <c r="I179" s="285"/>
      <c r="J179" s="112"/>
      <c r="K179" s="228"/>
      <c r="L179" s="112"/>
      <c r="M179" s="200"/>
      <c r="N179" s="113"/>
    </row>
    <row r="180" spans="1:14" outlineLevel="2">
      <c r="A180" s="138"/>
      <c r="B180" s="139" t="s">
        <v>344</v>
      </c>
      <c r="C180" s="140" t="s">
        <v>345</v>
      </c>
      <c r="D180" s="139"/>
      <c r="E180" s="139"/>
      <c r="F180" s="141"/>
      <c r="G180" s="231"/>
      <c r="H180" s="167"/>
      <c r="I180" s="138"/>
      <c r="J180" s="142"/>
      <c r="K180" s="231"/>
      <c r="L180" s="168"/>
      <c r="M180" s="206"/>
      <c r="N180" s="143"/>
    </row>
    <row r="181" spans="1:14" ht="84.75" outlineLevel="3">
      <c r="A181" s="126" t="s">
        <v>346</v>
      </c>
      <c r="B181" s="127" t="s">
        <v>347</v>
      </c>
      <c r="C181" s="135" t="s">
        <v>348</v>
      </c>
      <c r="D181" s="39" t="s">
        <v>88</v>
      </c>
      <c r="E181" s="128">
        <v>5789.54</v>
      </c>
      <c r="F181" s="100">
        <v>27213.32</v>
      </c>
      <c r="G181" s="186">
        <f>F181*E181</f>
        <v>157552604.6728</v>
      </c>
      <c r="H181" s="100"/>
      <c r="I181" s="187">
        <v>5789.54</v>
      </c>
      <c r="J181" s="101"/>
      <c r="K181" s="186">
        <f>J181*I181</f>
        <v>0</v>
      </c>
      <c r="L181" s="101"/>
      <c r="M181" s="188"/>
      <c r="N181" s="129"/>
    </row>
    <row r="182" spans="1:14" outlineLevel="3">
      <c r="A182" s="104"/>
      <c r="B182" s="38"/>
      <c r="C182" s="110"/>
      <c r="D182" s="38"/>
      <c r="E182" s="38"/>
      <c r="F182" s="111"/>
      <c r="G182" s="228"/>
      <c r="H182" s="111"/>
      <c r="I182" s="285"/>
      <c r="J182" s="112"/>
      <c r="K182" s="228"/>
      <c r="L182" s="112"/>
      <c r="M182" s="200"/>
      <c r="N182" s="113"/>
    </row>
    <row r="183" spans="1:14" outlineLevel="2">
      <c r="A183" s="138"/>
      <c r="B183" s="139"/>
      <c r="C183" s="140" t="s">
        <v>349</v>
      </c>
      <c r="D183" s="139"/>
      <c r="E183" s="139"/>
      <c r="F183" s="141"/>
      <c r="G183" s="231">
        <f>G181</f>
        <v>157552604.6728</v>
      </c>
      <c r="H183" s="167"/>
      <c r="I183" s="138"/>
      <c r="J183" s="142"/>
      <c r="K183" s="231">
        <f>K181</f>
        <v>0</v>
      </c>
      <c r="L183" s="168"/>
      <c r="M183" s="206"/>
      <c r="N183" s="143"/>
    </row>
    <row r="184" spans="1:14" outlineLevel="2">
      <c r="A184" s="104"/>
      <c r="B184" s="38"/>
      <c r="C184" s="110"/>
      <c r="D184" s="38"/>
      <c r="E184" s="38"/>
      <c r="F184" s="111"/>
      <c r="G184" s="228"/>
      <c r="H184" s="111"/>
      <c r="I184" s="285"/>
      <c r="J184" s="112"/>
      <c r="K184" s="228"/>
      <c r="L184" s="112"/>
      <c r="M184" s="200"/>
      <c r="N184" s="113"/>
    </row>
    <row r="185" spans="1:14" outlineLevel="2">
      <c r="A185" s="138"/>
      <c r="B185" s="139" t="s">
        <v>350</v>
      </c>
      <c r="C185" s="140" t="s">
        <v>351</v>
      </c>
      <c r="D185" s="139"/>
      <c r="E185" s="139"/>
      <c r="F185" s="141"/>
      <c r="G185" s="231"/>
      <c r="H185" s="167"/>
      <c r="I185" s="138"/>
      <c r="J185" s="142"/>
      <c r="K185" s="231"/>
      <c r="L185" s="168"/>
      <c r="M185" s="206"/>
      <c r="N185" s="143"/>
    </row>
    <row r="186" spans="1:14" ht="70.5" outlineLevel="3">
      <c r="A186" s="126" t="s">
        <v>352</v>
      </c>
      <c r="B186" s="127" t="s">
        <v>353</v>
      </c>
      <c r="C186" s="133" t="s">
        <v>354</v>
      </c>
      <c r="D186" s="39" t="s">
        <v>88</v>
      </c>
      <c r="E186" s="128">
        <v>1545.43</v>
      </c>
      <c r="F186" s="100">
        <v>87500.46</v>
      </c>
      <c r="G186" s="186">
        <f>F186*E186</f>
        <v>135225835.89780003</v>
      </c>
      <c r="H186" s="100"/>
      <c r="I186" s="187">
        <v>1545.43</v>
      </c>
      <c r="J186" s="101"/>
      <c r="K186" s="186">
        <f>J186*I186</f>
        <v>0</v>
      </c>
      <c r="L186" s="101"/>
      <c r="M186" s="188"/>
      <c r="N186" s="129"/>
    </row>
    <row r="187" spans="1:14" ht="84.75" outlineLevel="3">
      <c r="A187" s="126" t="s">
        <v>355</v>
      </c>
      <c r="B187" s="127" t="s">
        <v>356</v>
      </c>
      <c r="C187" s="133" t="s">
        <v>357</v>
      </c>
      <c r="D187" s="39" t="s">
        <v>88</v>
      </c>
      <c r="E187" s="128">
        <v>469.99</v>
      </c>
      <c r="F187" s="100">
        <v>89600.46</v>
      </c>
      <c r="G187" s="186">
        <f>F187*E187</f>
        <v>42111320.195400007</v>
      </c>
      <c r="H187" s="100"/>
      <c r="I187" s="187">
        <v>469.99</v>
      </c>
      <c r="J187" s="101"/>
      <c r="K187" s="186">
        <f>J187*I187</f>
        <v>0</v>
      </c>
      <c r="L187" s="101"/>
      <c r="M187" s="188"/>
      <c r="N187" s="129"/>
    </row>
    <row r="188" spans="1:14" ht="70.5" outlineLevel="3">
      <c r="A188" s="126"/>
      <c r="B188" s="301" t="s">
        <v>358</v>
      </c>
      <c r="C188" s="302" t="s">
        <v>359</v>
      </c>
      <c r="D188" s="303" t="s">
        <v>88</v>
      </c>
      <c r="E188" s="304">
        <v>805.51</v>
      </c>
      <c r="F188" s="305">
        <v>460978</v>
      </c>
      <c r="G188" s="306">
        <f>F188*E188</f>
        <v>371322388.77999997</v>
      </c>
      <c r="H188" s="100"/>
      <c r="I188" s="307">
        <v>805.51</v>
      </c>
      <c r="J188" s="131"/>
      <c r="K188" s="306">
        <f>J188*I188</f>
        <v>0</v>
      </c>
      <c r="L188" s="101"/>
      <c r="M188" s="203"/>
      <c r="N188" s="132"/>
    </row>
    <row r="189" spans="1:14" outlineLevel="3">
      <c r="A189" s="104"/>
      <c r="B189" s="38"/>
      <c r="C189" s="110"/>
      <c r="D189" s="38"/>
      <c r="E189" s="38"/>
      <c r="F189" s="111"/>
      <c r="G189" s="228"/>
      <c r="H189" s="111"/>
      <c r="I189" s="285"/>
      <c r="J189" s="112"/>
      <c r="K189" s="228"/>
      <c r="L189" s="112"/>
      <c r="M189" s="200"/>
      <c r="N189" s="113"/>
    </row>
    <row r="190" spans="1:14" outlineLevel="2">
      <c r="A190" s="138"/>
      <c r="B190" s="139"/>
      <c r="C190" s="140" t="s">
        <v>360</v>
      </c>
      <c r="D190" s="139"/>
      <c r="E190" s="139"/>
      <c r="F190" s="141"/>
      <c r="G190" s="231">
        <f>SUM(G186:G188)</f>
        <v>548659544.87319994</v>
      </c>
      <c r="H190" s="167"/>
      <c r="I190" s="138"/>
      <c r="J190" s="142"/>
      <c r="K190" s="231">
        <f>SUM(K186:K188)</f>
        <v>0</v>
      </c>
      <c r="L190" s="168"/>
      <c r="M190" s="206"/>
      <c r="N190" s="143"/>
    </row>
    <row r="191" spans="1:14" outlineLevel="2">
      <c r="A191" s="104"/>
      <c r="B191" s="38"/>
      <c r="C191" s="110"/>
      <c r="D191" s="38"/>
      <c r="E191" s="38"/>
      <c r="F191" s="111"/>
      <c r="G191" s="228"/>
      <c r="H191" s="111"/>
      <c r="I191" s="285"/>
      <c r="J191" s="112"/>
      <c r="K191" s="228"/>
      <c r="L191" s="112"/>
      <c r="M191" s="200"/>
      <c r="N191" s="113"/>
    </row>
    <row r="192" spans="1:14" outlineLevel="2">
      <c r="A192" s="138"/>
      <c r="B192" s="139" t="s">
        <v>361</v>
      </c>
      <c r="C192" s="140" t="s">
        <v>362</v>
      </c>
      <c r="D192" s="139"/>
      <c r="E192" s="139"/>
      <c r="F192" s="141"/>
      <c r="G192" s="231"/>
      <c r="H192" s="167"/>
      <c r="I192" s="138"/>
      <c r="J192" s="142"/>
      <c r="K192" s="231"/>
      <c r="L192" s="168"/>
      <c r="M192" s="206"/>
      <c r="N192" s="143"/>
    </row>
    <row r="193" spans="1:14" ht="112.5" outlineLevel="3">
      <c r="A193" s="126" t="s">
        <v>363</v>
      </c>
      <c r="B193" s="127" t="s">
        <v>364</v>
      </c>
      <c r="C193" s="110" t="s">
        <v>365</v>
      </c>
      <c r="D193" s="39" t="s">
        <v>88</v>
      </c>
      <c r="E193" s="304">
        <v>12596.939999999999</v>
      </c>
      <c r="F193" s="313">
        <v>21244.28</v>
      </c>
      <c r="G193" s="186">
        <f>F193*E193</f>
        <v>267612920.50319996</v>
      </c>
      <c r="H193" s="100"/>
      <c r="I193" s="307">
        <v>12596.939999999999</v>
      </c>
      <c r="J193" s="136"/>
      <c r="K193" s="186">
        <f>J193*I193</f>
        <v>0</v>
      </c>
      <c r="L193" s="101"/>
      <c r="M193" s="207"/>
      <c r="N193" s="129"/>
    </row>
    <row r="194" spans="1:14" ht="112.5" outlineLevel="3">
      <c r="A194" s="126" t="s">
        <v>366</v>
      </c>
      <c r="B194" s="127" t="s">
        <v>367</v>
      </c>
      <c r="C194" s="110" t="s">
        <v>368</v>
      </c>
      <c r="D194" s="39" t="s">
        <v>88</v>
      </c>
      <c r="E194" s="304">
        <v>1234.04</v>
      </c>
      <c r="F194" s="313">
        <v>37847.369999999995</v>
      </c>
      <c r="G194" s="186">
        <f>F194*E194</f>
        <v>46705168.474799991</v>
      </c>
      <c r="H194" s="100"/>
      <c r="I194" s="307">
        <v>1234.04</v>
      </c>
      <c r="J194" s="136"/>
      <c r="K194" s="186">
        <f>J194*I194</f>
        <v>0</v>
      </c>
      <c r="L194" s="101"/>
      <c r="M194" s="207"/>
      <c r="N194" s="129"/>
    </row>
    <row r="195" spans="1:14" ht="112.5" outlineLevel="3">
      <c r="A195" s="126" t="s">
        <v>369</v>
      </c>
      <c r="B195" s="127" t="s">
        <v>370</v>
      </c>
      <c r="C195" s="110" t="s">
        <v>371</v>
      </c>
      <c r="D195" s="39" t="s">
        <v>88</v>
      </c>
      <c r="E195" s="128">
        <v>1615.38</v>
      </c>
      <c r="F195" s="313">
        <v>20573.7</v>
      </c>
      <c r="G195" s="186">
        <f>F195*E195</f>
        <v>33234343.506000005</v>
      </c>
      <c r="H195" s="100"/>
      <c r="I195" s="187">
        <v>1615.38</v>
      </c>
      <c r="J195" s="136"/>
      <c r="K195" s="186">
        <f>J195*I195</f>
        <v>0</v>
      </c>
      <c r="L195" s="101"/>
      <c r="M195" s="207"/>
      <c r="N195" s="129"/>
    </row>
    <row r="196" spans="1:14" outlineLevel="3">
      <c r="A196" s="104"/>
      <c r="B196" s="38"/>
      <c r="C196" s="110"/>
      <c r="D196" s="38"/>
      <c r="E196" s="38"/>
      <c r="F196" s="111"/>
      <c r="G196" s="228"/>
      <c r="H196" s="111"/>
      <c r="I196" s="285"/>
      <c r="J196" s="112"/>
      <c r="K196" s="228"/>
      <c r="L196" s="112"/>
      <c r="M196" s="200"/>
      <c r="N196" s="113"/>
    </row>
    <row r="197" spans="1:14" outlineLevel="2">
      <c r="A197" s="138"/>
      <c r="B197" s="139"/>
      <c r="C197" s="140" t="s">
        <v>372</v>
      </c>
      <c r="D197" s="139"/>
      <c r="E197" s="139"/>
      <c r="F197" s="141"/>
      <c r="G197" s="231">
        <f>SUM(G193:G195)</f>
        <v>347552432.48399991</v>
      </c>
      <c r="H197" s="167"/>
      <c r="I197" s="138"/>
      <c r="J197" s="142"/>
      <c r="K197" s="231">
        <f>SUM(K193:K195)</f>
        <v>0</v>
      </c>
      <c r="L197" s="168"/>
      <c r="M197" s="206"/>
      <c r="N197" s="143"/>
    </row>
    <row r="198" spans="1:14" outlineLevel="2">
      <c r="A198" s="104"/>
      <c r="B198" s="38"/>
      <c r="C198" s="110"/>
      <c r="D198" s="38"/>
      <c r="E198" s="38"/>
      <c r="F198" s="111"/>
      <c r="G198" s="228"/>
      <c r="H198" s="111"/>
      <c r="I198" s="285"/>
      <c r="J198" s="112"/>
      <c r="K198" s="228"/>
      <c r="L198" s="112"/>
      <c r="M198" s="200"/>
      <c r="N198" s="113"/>
    </row>
    <row r="199" spans="1:14" outlineLevel="2">
      <c r="A199" s="138"/>
      <c r="B199" s="139" t="s">
        <v>373</v>
      </c>
      <c r="C199" s="140" t="s">
        <v>374</v>
      </c>
      <c r="D199" s="139"/>
      <c r="E199" s="139"/>
      <c r="F199" s="141"/>
      <c r="G199" s="231"/>
      <c r="H199" s="167"/>
      <c r="I199" s="138"/>
      <c r="J199" s="142"/>
      <c r="K199" s="231"/>
      <c r="L199" s="168"/>
      <c r="M199" s="206"/>
      <c r="N199" s="143"/>
    </row>
    <row r="200" spans="1:14" ht="56.25" outlineLevel="3">
      <c r="A200" s="126" t="s">
        <v>375</v>
      </c>
      <c r="B200" s="127" t="s">
        <v>376</v>
      </c>
      <c r="C200" s="133" t="s">
        <v>377</v>
      </c>
      <c r="D200" s="39" t="s">
        <v>88</v>
      </c>
      <c r="E200" s="128">
        <v>5592.04</v>
      </c>
      <c r="F200" s="100">
        <v>30742.628177999999</v>
      </c>
      <c r="G200" s="186">
        <f>E200*F200</f>
        <v>171914006.4765031</v>
      </c>
      <c r="H200" s="100"/>
      <c r="I200" s="187">
        <v>5592.04</v>
      </c>
      <c r="J200" s="101"/>
      <c r="K200" s="186">
        <f>I200*J200</f>
        <v>0</v>
      </c>
      <c r="L200" s="101"/>
      <c r="M200" s="188"/>
      <c r="N200" s="129"/>
    </row>
    <row r="201" spans="1:14" outlineLevel="3">
      <c r="A201" s="104"/>
      <c r="B201" s="38"/>
      <c r="C201" s="110"/>
      <c r="D201" s="38"/>
      <c r="E201" s="38"/>
      <c r="F201" s="111"/>
      <c r="G201" s="228"/>
      <c r="H201" s="111"/>
      <c r="I201" s="285"/>
      <c r="J201" s="112"/>
      <c r="K201" s="228"/>
      <c r="L201" s="112"/>
      <c r="M201" s="200"/>
      <c r="N201" s="113"/>
    </row>
    <row r="202" spans="1:14" outlineLevel="2">
      <c r="A202" s="138"/>
      <c r="B202" s="139"/>
      <c r="C202" s="140" t="s">
        <v>378</v>
      </c>
      <c r="D202" s="139"/>
      <c r="E202" s="139"/>
      <c r="F202" s="141"/>
      <c r="G202" s="231">
        <f>G200</f>
        <v>171914006.4765031</v>
      </c>
      <c r="H202" s="167"/>
      <c r="I202" s="138"/>
      <c r="J202" s="142"/>
      <c r="K202" s="231">
        <f>K200</f>
        <v>0</v>
      </c>
      <c r="L202" s="168"/>
      <c r="M202" s="206"/>
      <c r="N202" s="143"/>
    </row>
    <row r="203" spans="1:14" outlineLevel="2">
      <c r="A203" s="104"/>
      <c r="B203" s="38"/>
      <c r="C203" s="110"/>
      <c r="D203" s="38"/>
      <c r="E203" s="38"/>
      <c r="F203" s="111"/>
      <c r="G203" s="228"/>
      <c r="H203" s="111"/>
      <c r="I203" s="285"/>
      <c r="J203" s="112"/>
      <c r="K203" s="228"/>
      <c r="L203" s="112"/>
      <c r="M203" s="200"/>
      <c r="N203" s="113"/>
    </row>
    <row r="204" spans="1:14" outlineLevel="1">
      <c r="A204" s="120"/>
      <c r="B204" s="122"/>
      <c r="C204" s="121" t="s">
        <v>379</v>
      </c>
      <c r="D204" s="122"/>
      <c r="E204" s="122"/>
      <c r="F204" s="123"/>
      <c r="G204" s="230">
        <f>SUM(G202+G197+G190+G183)</f>
        <v>1225678588.5065029</v>
      </c>
      <c r="H204" s="167"/>
      <c r="I204" s="120"/>
      <c r="J204" s="124"/>
      <c r="K204" s="230">
        <f>SUM(K202+K197+K190+K183)</f>
        <v>0</v>
      </c>
      <c r="L204" s="168"/>
      <c r="M204" s="202"/>
      <c r="N204" s="125"/>
    </row>
    <row r="205" spans="1:14" outlineLevel="1">
      <c r="A205" s="104"/>
      <c r="B205" s="38"/>
      <c r="C205" s="110"/>
      <c r="D205" s="38"/>
      <c r="E205" s="38"/>
      <c r="F205" s="111"/>
      <c r="G205" s="228"/>
      <c r="H205" s="111"/>
      <c r="I205" s="285"/>
      <c r="J205" s="112"/>
      <c r="K205" s="228"/>
      <c r="L205" s="112"/>
      <c r="M205" s="200"/>
      <c r="N205" s="113"/>
    </row>
    <row r="206" spans="1:14" outlineLevel="1">
      <c r="A206" s="120"/>
      <c r="B206" s="122" t="s">
        <v>380</v>
      </c>
      <c r="C206" s="121" t="s">
        <v>381</v>
      </c>
      <c r="D206" s="122"/>
      <c r="E206" s="122"/>
      <c r="F206" s="123"/>
      <c r="G206" s="230"/>
      <c r="H206" s="167"/>
      <c r="I206" s="120"/>
      <c r="J206" s="124"/>
      <c r="K206" s="230"/>
      <c r="L206" s="168"/>
      <c r="M206" s="202"/>
      <c r="N206" s="125"/>
    </row>
    <row r="207" spans="1:14" ht="98.25" outlineLevel="2">
      <c r="A207" s="126" t="s">
        <v>382</v>
      </c>
      <c r="B207" s="127" t="s">
        <v>383</v>
      </c>
      <c r="C207" s="298" t="s">
        <v>384</v>
      </c>
      <c r="D207" s="39" t="s">
        <v>88</v>
      </c>
      <c r="E207" s="128">
        <v>2272.84</v>
      </c>
      <c r="F207" s="100">
        <v>285490.88</v>
      </c>
      <c r="G207" s="186">
        <f>E207*F207</f>
        <v>648875091.69920003</v>
      </c>
      <c r="H207" s="100"/>
      <c r="I207" s="187">
        <v>2272.84</v>
      </c>
      <c r="J207" s="101"/>
      <c r="K207" s="186">
        <f>I207*J207</f>
        <v>0</v>
      </c>
      <c r="L207" s="101"/>
      <c r="M207" s="188"/>
      <c r="N207" s="129"/>
    </row>
    <row r="208" spans="1:14" ht="126.75" outlineLevel="2">
      <c r="A208" s="126" t="s">
        <v>385</v>
      </c>
      <c r="B208" s="127" t="s">
        <v>386</v>
      </c>
      <c r="C208" s="145" t="s">
        <v>387</v>
      </c>
      <c r="D208" s="39" t="s">
        <v>88</v>
      </c>
      <c r="E208" s="128">
        <v>971.55</v>
      </c>
      <c r="F208" s="100">
        <v>36521.379999999997</v>
      </c>
      <c r="G208" s="186">
        <f>E208*F208</f>
        <v>35482346.738999993</v>
      </c>
      <c r="H208" s="100"/>
      <c r="I208" s="187">
        <v>971.55</v>
      </c>
      <c r="J208" s="101"/>
      <c r="K208" s="186">
        <f>I208*J208</f>
        <v>0</v>
      </c>
      <c r="L208" s="101"/>
      <c r="M208" s="188"/>
      <c r="N208" s="129"/>
    </row>
    <row r="209" spans="1:14" ht="98.25" outlineLevel="2">
      <c r="A209" s="126" t="s">
        <v>388</v>
      </c>
      <c r="B209" s="127" t="s">
        <v>389</v>
      </c>
      <c r="C209" s="133" t="s">
        <v>390</v>
      </c>
      <c r="D209" s="39" t="s">
        <v>88</v>
      </c>
      <c r="E209" s="128">
        <v>348.45</v>
      </c>
      <c r="F209" s="100">
        <v>116900</v>
      </c>
      <c r="G209" s="186">
        <f>E209*F209</f>
        <v>40733805</v>
      </c>
      <c r="H209" s="100"/>
      <c r="I209" s="187">
        <v>348.45</v>
      </c>
      <c r="J209" s="101"/>
      <c r="K209" s="186">
        <f>I209*J209</f>
        <v>0</v>
      </c>
      <c r="L209" s="101"/>
      <c r="M209" s="188"/>
      <c r="N209" s="129"/>
    </row>
    <row r="210" spans="1:14" ht="56.25" outlineLevel="2">
      <c r="A210" s="126" t="s">
        <v>391</v>
      </c>
      <c r="B210" s="127" t="s">
        <v>392</v>
      </c>
      <c r="C210" s="135" t="s">
        <v>393</v>
      </c>
      <c r="D210" s="39" t="s">
        <v>190</v>
      </c>
      <c r="E210" s="128">
        <v>302.95999999999998</v>
      </c>
      <c r="F210" s="100">
        <v>39908.410000000003</v>
      </c>
      <c r="G210" s="186">
        <f>E210*F210</f>
        <v>12090651.8936</v>
      </c>
      <c r="H210" s="100"/>
      <c r="I210" s="187">
        <v>302.95999999999998</v>
      </c>
      <c r="J210" s="101"/>
      <c r="K210" s="186">
        <f>I210*J210</f>
        <v>0</v>
      </c>
      <c r="L210" s="101"/>
      <c r="M210" s="188"/>
      <c r="N210" s="129"/>
    </row>
    <row r="211" spans="1:14" ht="98.25" outlineLevel="2">
      <c r="A211" s="126" t="s">
        <v>394</v>
      </c>
      <c r="B211" s="127" t="s">
        <v>395</v>
      </c>
      <c r="C211" s="145" t="s">
        <v>396</v>
      </c>
      <c r="D211" s="39" t="s">
        <v>326</v>
      </c>
      <c r="E211" s="128">
        <v>4</v>
      </c>
      <c r="F211" s="100">
        <v>782326.56</v>
      </c>
      <c r="G211" s="186">
        <f>E211*F211</f>
        <v>3129306.24</v>
      </c>
      <c r="H211" s="100"/>
      <c r="I211" s="187">
        <v>4</v>
      </c>
      <c r="J211" s="101"/>
      <c r="K211" s="186">
        <f>I211*J211</f>
        <v>0</v>
      </c>
      <c r="L211" s="101"/>
      <c r="M211" s="188"/>
      <c r="N211" s="129"/>
    </row>
    <row r="212" spans="1:14" outlineLevel="2">
      <c r="A212" s="104"/>
      <c r="B212" s="38"/>
      <c r="C212" s="110"/>
      <c r="D212" s="38"/>
      <c r="E212" s="38"/>
      <c r="F212" s="111"/>
      <c r="G212" s="228"/>
      <c r="H212" s="111"/>
      <c r="I212" s="285"/>
      <c r="J212" s="112"/>
      <c r="K212" s="228"/>
      <c r="L212" s="112"/>
      <c r="M212" s="200"/>
      <c r="N212" s="113"/>
    </row>
    <row r="213" spans="1:14" outlineLevel="1">
      <c r="A213" s="120"/>
      <c r="B213" s="122"/>
      <c r="C213" s="121" t="s">
        <v>397</v>
      </c>
      <c r="D213" s="122"/>
      <c r="E213" s="122"/>
      <c r="F213" s="123"/>
      <c r="G213" s="230">
        <f>SUM(G207:G211)</f>
        <v>740311201.57179999</v>
      </c>
      <c r="H213" s="167"/>
      <c r="I213" s="120"/>
      <c r="J213" s="124"/>
      <c r="K213" s="230">
        <f>SUM(K207:K211)</f>
        <v>0</v>
      </c>
      <c r="L213" s="168"/>
      <c r="M213" s="202"/>
      <c r="N213" s="125"/>
    </row>
    <row r="214" spans="1:14" outlineLevel="1">
      <c r="A214" s="104"/>
      <c r="B214" s="38"/>
      <c r="C214" s="110"/>
      <c r="D214" s="38"/>
      <c r="E214" s="38"/>
      <c r="F214" s="111"/>
      <c r="G214" s="228"/>
      <c r="H214" s="111"/>
      <c r="I214" s="285"/>
      <c r="J214" s="112"/>
      <c r="K214" s="228"/>
      <c r="L214" s="112"/>
      <c r="M214" s="200"/>
      <c r="N214" s="113"/>
    </row>
    <row r="215" spans="1:14">
      <c r="A215" s="114"/>
      <c r="B215" s="115"/>
      <c r="C215" s="116" t="s">
        <v>398</v>
      </c>
      <c r="D215" s="115"/>
      <c r="E215" s="115"/>
      <c r="F215" s="117"/>
      <c r="G215" s="229">
        <f>SUM(G213+G204)</f>
        <v>1965989790.0783029</v>
      </c>
      <c r="H215" s="167"/>
      <c r="I215" s="114"/>
      <c r="J215" s="118"/>
      <c r="K215" s="229">
        <f>SUM(K213+K204)</f>
        <v>0</v>
      </c>
      <c r="L215" s="168"/>
      <c r="M215" s="201"/>
      <c r="N215" s="119"/>
    </row>
    <row r="216" spans="1:14">
      <c r="A216" s="104"/>
      <c r="B216" s="38"/>
      <c r="C216" s="110"/>
      <c r="D216" s="38"/>
      <c r="E216" s="38"/>
      <c r="F216" s="111"/>
      <c r="G216" s="228"/>
      <c r="H216" s="111"/>
      <c r="I216" s="285"/>
      <c r="J216" s="112"/>
      <c r="K216" s="228"/>
      <c r="L216" s="112"/>
      <c r="M216" s="200"/>
      <c r="N216" s="113"/>
    </row>
    <row r="217" spans="1:14">
      <c r="A217" s="114"/>
      <c r="B217" s="115" t="s">
        <v>399</v>
      </c>
      <c r="C217" s="116" t="s">
        <v>400</v>
      </c>
      <c r="D217" s="115"/>
      <c r="E217" s="115"/>
      <c r="F217" s="117"/>
      <c r="G217" s="229"/>
      <c r="H217" s="167"/>
      <c r="I217" s="114"/>
      <c r="J217" s="118"/>
      <c r="K217" s="229"/>
      <c r="L217" s="168"/>
      <c r="M217" s="201"/>
      <c r="N217" s="119"/>
    </row>
    <row r="218" spans="1:14" outlineLevel="1">
      <c r="A218" s="104"/>
      <c r="B218" s="38"/>
      <c r="C218" s="110"/>
      <c r="D218" s="38"/>
      <c r="E218" s="38"/>
      <c r="F218" s="111"/>
      <c r="G218" s="228"/>
      <c r="H218" s="111"/>
      <c r="I218" s="285"/>
      <c r="J218" s="112"/>
      <c r="K218" s="228"/>
      <c r="L218" s="112"/>
      <c r="M218" s="200"/>
      <c r="N218" s="113"/>
    </row>
    <row r="219" spans="1:14" outlineLevel="1">
      <c r="A219" s="120"/>
      <c r="B219" s="122" t="s">
        <v>401</v>
      </c>
      <c r="C219" s="121" t="s">
        <v>402</v>
      </c>
      <c r="D219" s="122"/>
      <c r="E219" s="122"/>
      <c r="F219" s="123"/>
      <c r="G219" s="230"/>
      <c r="H219" s="167"/>
      <c r="I219" s="120"/>
      <c r="J219" s="124"/>
      <c r="K219" s="230"/>
      <c r="L219" s="168"/>
      <c r="M219" s="202"/>
      <c r="N219" s="125"/>
    </row>
    <row r="220" spans="1:14" ht="124.7" customHeight="1" outlineLevel="2">
      <c r="A220" s="126" t="s">
        <v>403</v>
      </c>
      <c r="B220" s="127" t="s">
        <v>404</v>
      </c>
      <c r="C220" s="133" t="s">
        <v>405</v>
      </c>
      <c r="D220" s="39" t="s">
        <v>88</v>
      </c>
      <c r="E220" s="128">
        <v>570.67000000000007</v>
      </c>
      <c r="F220" s="100">
        <v>150141.06</v>
      </c>
      <c r="G220" s="186">
        <f t="shared" ref="G220:G230" si="6">E220*F220</f>
        <v>85680998.710200012</v>
      </c>
      <c r="H220" s="100"/>
      <c r="I220" s="187">
        <v>570.67000000000007</v>
      </c>
      <c r="J220" s="101"/>
      <c r="K220" s="186">
        <f t="shared" ref="K220:K230" si="7">I220*J220</f>
        <v>0</v>
      </c>
      <c r="L220" s="101"/>
      <c r="M220" s="188"/>
      <c r="N220" s="129"/>
    </row>
    <row r="221" spans="1:14" ht="112.5" outlineLevel="2">
      <c r="A221" s="126" t="s">
        <v>406</v>
      </c>
      <c r="B221" s="127" t="s">
        <v>407</v>
      </c>
      <c r="C221" s="133" t="s">
        <v>408</v>
      </c>
      <c r="D221" s="39" t="s">
        <v>88</v>
      </c>
      <c r="E221" s="128">
        <v>116.57000000000001</v>
      </c>
      <c r="F221" s="100">
        <v>92774.51</v>
      </c>
      <c r="G221" s="186">
        <f t="shared" si="6"/>
        <v>10814724.6307</v>
      </c>
      <c r="H221" s="100"/>
      <c r="I221" s="187">
        <v>116.57000000000001</v>
      </c>
      <c r="J221" s="101"/>
      <c r="K221" s="186">
        <f t="shared" si="7"/>
        <v>0</v>
      </c>
      <c r="L221" s="101"/>
      <c r="M221" s="188"/>
      <c r="N221" s="129"/>
    </row>
    <row r="222" spans="1:14" ht="112.5" outlineLevel="2">
      <c r="A222" s="126" t="s">
        <v>409</v>
      </c>
      <c r="B222" s="127" t="s">
        <v>410</v>
      </c>
      <c r="C222" s="321" t="s">
        <v>411</v>
      </c>
      <c r="D222" s="39" t="s">
        <v>88</v>
      </c>
      <c r="E222" s="128">
        <v>398.92</v>
      </c>
      <c r="F222" s="100">
        <v>437368.95</v>
      </c>
      <c r="G222" s="186">
        <f t="shared" si="6"/>
        <v>174475221.53400001</v>
      </c>
      <c r="H222" s="100"/>
      <c r="I222" s="187">
        <v>398.92</v>
      </c>
      <c r="J222" s="101"/>
      <c r="K222" s="186">
        <f t="shared" si="7"/>
        <v>0</v>
      </c>
      <c r="L222" s="101"/>
      <c r="M222" s="188"/>
      <c r="N222" s="129"/>
    </row>
    <row r="223" spans="1:14" ht="112.5" outlineLevel="2">
      <c r="A223" s="126" t="s">
        <v>412</v>
      </c>
      <c r="B223" s="127" t="s">
        <v>413</v>
      </c>
      <c r="C223" s="321" t="s">
        <v>414</v>
      </c>
      <c r="D223" s="39" t="s">
        <v>88</v>
      </c>
      <c r="E223" s="128">
        <v>107.73</v>
      </c>
      <c r="F223" s="100">
        <v>438619.08</v>
      </c>
      <c r="G223" s="186">
        <f t="shared" si="6"/>
        <v>47252433.488400005</v>
      </c>
      <c r="H223" s="100"/>
      <c r="I223" s="187">
        <v>107.73</v>
      </c>
      <c r="J223" s="101"/>
      <c r="K223" s="186">
        <f t="shared" si="7"/>
        <v>0</v>
      </c>
      <c r="L223" s="101"/>
      <c r="M223" s="188"/>
      <c r="N223" s="129"/>
    </row>
    <row r="224" spans="1:14" ht="84.75" outlineLevel="2">
      <c r="A224" s="126" t="s">
        <v>415</v>
      </c>
      <c r="B224" s="127" t="s">
        <v>416</v>
      </c>
      <c r="C224" s="321" t="s">
        <v>417</v>
      </c>
      <c r="D224" s="39" t="s">
        <v>190</v>
      </c>
      <c r="E224" s="128">
        <v>247.7</v>
      </c>
      <c r="F224" s="313">
        <v>60264.81</v>
      </c>
      <c r="G224" s="186">
        <f t="shared" si="6"/>
        <v>14927593.436999999</v>
      </c>
      <c r="H224" s="100"/>
      <c r="I224" s="187">
        <v>247.7</v>
      </c>
      <c r="J224" s="136"/>
      <c r="K224" s="186">
        <f t="shared" si="7"/>
        <v>0</v>
      </c>
      <c r="L224" s="101"/>
      <c r="M224" s="207"/>
      <c r="N224" s="129"/>
    </row>
    <row r="225" spans="1:14" ht="112.5" outlineLevel="2">
      <c r="A225" s="126" t="s">
        <v>418</v>
      </c>
      <c r="B225" s="127" t="s">
        <v>419</v>
      </c>
      <c r="C225" s="321" t="s">
        <v>420</v>
      </c>
      <c r="D225" s="39" t="s">
        <v>190</v>
      </c>
      <c r="E225" s="128">
        <v>69.400000000000006</v>
      </c>
      <c r="F225" s="313">
        <v>38210.47</v>
      </c>
      <c r="G225" s="186">
        <f t="shared" si="6"/>
        <v>2651806.6180000002</v>
      </c>
      <c r="H225" s="100"/>
      <c r="I225" s="187">
        <v>69.400000000000006</v>
      </c>
      <c r="J225" s="136"/>
      <c r="K225" s="186">
        <f t="shared" si="7"/>
        <v>0</v>
      </c>
      <c r="L225" s="101"/>
      <c r="M225" s="207"/>
      <c r="N225" s="129"/>
    </row>
    <row r="226" spans="1:14" ht="98.25" outlineLevel="2">
      <c r="A226" s="126" t="s">
        <v>421</v>
      </c>
      <c r="B226" s="127" t="s">
        <v>422</v>
      </c>
      <c r="C226" s="298" t="s">
        <v>423</v>
      </c>
      <c r="D226" s="39" t="s">
        <v>190</v>
      </c>
      <c r="E226" s="128">
        <v>2010.9</v>
      </c>
      <c r="F226" s="100">
        <v>50315.3</v>
      </c>
      <c r="G226" s="186">
        <f t="shared" si="6"/>
        <v>101179036.77000001</v>
      </c>
      <c r="H226" s="100"/>
      <c r="I226" s="187">
        <v>2010.9</v>
      </c>
      <c r="J226" s="101"/>
      <c r="K226" s="186">
        <f t="shared" si="7"/>
        <v>0</v>
      </c>
      <c r="L226" s="101"/>
      <c r="M226" s="188"/>
      <c r="N226" s="129"/>
    </row>
    <row r="227" spans="1:14" ht="84.75" outlineLevel="2">
      <c r="A227" s="126" t="s">
        <v>424</v>
      </c>
      <c r="B227" s="127" t="s">
        <v>425</v>
      </c>
      <c r="C227" s="133" t="s">
        <v>426</v>
      </c>
      <c r="D227" s="39" t="s">
        <v>190</v>
      </c>
      <c r="E227" s="128">
        <v>57.9</v>
      </c>
      <c r="F227" s="100">
        <v>60370.95</v>
      </c>
      <c r="G227" s="186">
        <f t="shared" si="6"/>
        <v>3495478.0049999999</v>
      </c>
      <c r="H227" s="100"/>
      <c r="I227" s="187">
        <v>57.9</v>
      </c>
      <c r="J227" s="101"/>
      <c r="K227" s="186">
        <f t="shared" si="7"/>
        <v>0</v>
      </c>
      <c r="L227" s="101"/>
      <c r="M227" s="188"/>
      <c r="N227" s="129"/>
    </row>
    <row r="228" spans="1:14" ht="56.25" outlineLevel="2">
      <c r="A228" s="126" t="s">
        <v>427</v>
      </c>
      <c r="B228" s="127" t="s">
        <v>428</v>
      </c>
      <c r="C228" s="145" t="s">
        <v>429</v>
      </c>
      <c r="D228" s="309" t="s">
        <v>190</v>
      </c>
      <c r="E228" s="128">
        <v>8.15</v>
      </c>
      <c r="F228" s="100">
        <v>198539.98149999999</v>
      </c>
      <c r="G228" s="186">
        <f t="shared" si="6"/>
        <v>1618100.849225</v>
      </c>
      <c r="H228" s="100"/>
      <c r="I228" s="187">
        <v>8.15</v>
      </c>
      <c r="J228" s="101"/>
      <c r="K228" s="186">
        <f t="shared" si="7"/>
        <v>0</v>
      </c>
      <c r="L228" s="101"/>
      <c r="M228" s="188"/>
      <c r="N228" s="129"/>
    </row>
    <row r="229" spans="1:14" ht="70.5" outlineLevel="2">
      <c r="A229" s="126" t="s">
        <v>430</v>
      </c>
      <c r="B229" s="127" t="s">
        <v>431</v>
      </c>
      <c r="C229" s="298" t="s">
        <v>432</v>
      </c>
      <c r="D229" s="39" t="s">
        <v>190</v>
      </c>
      <c r="E229" s="128">
        <v>288.70000000000005</v>
      </c>
      <c r="F229" s="100">
        <v>85442</v>
      </c>
      <c r="G229" s="186">
        <f t="shared" si="6"/>
        <v>24667105.400000002</v>
      </c>
      <c r="H229" s="100"/>
      <c r="I229" s="187">
        <v>288.70000000000005</v>
      </c>
      <c r="J229" s="101"/>
      <c r="K229" s="186">
        <f t="shared" si="7"/>
        <v>0</v>
      </c>
      <c r="L229" s="101"/>
      <c r="M229" s="188"/>
      <c r="N229" s="129"/>
    </row>
    <row r="230" spans="1:14" ht="70.5" outlineLevel="2">
      <c r="A230" s="104"/>
      <c r="B230" s="105" t="s">
        <v>433</v>
      </c>
      <c r="C230" s="110" t="s">
        <v>434</v>
      </c>
      <c r="D230" s="39" t="s">
        <v>190</v>
      </c>
      <c r="E230" s="304">
        <v>196.6</v>
      </c>
      <c r="F230" s="322">
        <v>38921.474000000002</v>
      </c>
      <c r="G230" s="306">
        <f t="shared" si="6"/>
        <v>7651961.7884</v>
      </c>
      <c r="H230" s="111"/>
      <c r="I230" s="307">
        <v>196.6</v>
      </c>
      <c r="J230" s="150"/>
      <c r="K230" s="306">
        <f t="shared" si="7"/>
        <v>0</v>
      </c>
      <c r="L230" s="112"/>
      <c r="M230" s="209"/>
      <c r="N230" s="132"/>
    </row>
    <row r="231" spans="1:14" outlineLevel="2">
      <c r="A231" s="104"/>
      <c r="B231" s="38"/>
      <c r="C231" s="110"/>
      <c r="D231" s="38"/>
      <c r="E231" s="38"/>
      <c r="F231" s="111"/>
      <c r="G231" s="228"/>
      <c r="H231" s="111"/>
      <c r="I231" s="285"/>
      <c r="J231" s="112"/>
      <c r="K231" s="228"/>
      <c r="L231" s="112"/>
      <c r="M231" s="200"/>
      <c r="N231" s="113"/>
    </row>
    <row r="232" spans="1:14" outlineLevel="1">
      <c r="A232" s="120"/>
      <c r="B232" s="122"/>
      <c r="C232" s="121" t="s">
        <v>435</v>
      </c>
      <c r="D232" s="122"/>
      <c r="E232" s="122"/>
      <c r="F232" s="123"/>
      <c r="G232" s="230">
        <f>SUM(G220:G230)</f>
        <v>474414461.23092484</v>
      </c>
      <c r="H232" s="167"/>
      <c r="I232" s="120"/>
      <c r="J232" s="124"/>
      <c r="K232" s="230">
        <f>SUM(K220:K230)</f>
        <v>0</v>
      </c>
      <c r="L232" s="168"/>
      <c r="M232" s="202"/>
      <c r="N232" s="125"/>
    </row>
    <row r="233" spans="1:14" outlineLevel="1">
      <c r="A233" s="104"/>
      <c r="B233" s="38"/>
      <c r="C233" s="110"/>
      <c r="D233" s="38"/>
      <c r="E233" s="38"/>
      <c r="F233" s="111"/>
      <c r="G233" s="228"/>
      <c r="H233" s="111"/>
      <c r="I233" s="285"/>
      <c r="J233" s="112"/>
      <c r="K233" s="228"/>
      <c r="L233" s="112"/>
      <c r="M233" s="200"/>
      <c r="N233" s="113"/>
    </row>
    <row r="234" spans="1:14" outlineLevel="1">
      <c r="A234" s="120"/>
      <c r="B234" s="122" t="s">
        <v>436</v>
      </c>
      <c r="C234" s="121" t="s">
        <v>437</v>
      </c>
      <c r="D234" s="122"/>
      <c r="E234" s="122"/>
      <c r="F234" s="123"/>
      <c r="G234" s="230"/>
      <c r="H234" s="167"/>
      <c r="I234" s="120"/>
      <c r="J234" s="124"/>
      <c r="K234" s="230"/>
      <c r="L234" s="168"/>
      <c r="M234" s="202"/>
      <c r="N234" s="125"/>
    </row>
    <row r="235" spans="1:14" ht="154.5" outlineLevel="2">
      <c r="A235" s="126" t="s">
        <v>438</v>
      </c>
      <c r="B235" s="127" t="s">
        <v>439</v>
      </c>
      <c r="C235" s="321" t="s">
        <v>440</v>
      </c>
      <c r="D235" s="39" t="s">
        <v>88</v>
      </c>
      <c r="E235" s="128">
        <v>21.85</v>
      </c>
      <c r="F235" s="100">
        <v>314227.73</v>
      </c>
      <c r="G235" s="186">
        <f t="shared" ref="G235:G241" si="8">E235*F235</f>
        <v>6865875.9005000005</v>
      </c>
      <c r="H235" s="100"/>
      <c r="I235" s="187">
        <v>21.85</v>
      </c>
      <c r="J235" s="101"/>
      <c r="K235" s="186">
        <f t="shared" ref="K235:K241" si="9">I235*J235</f>
        <v>0</v>
      </c>
      <c r="L235" s="101"/>
      <c r="M235" s="188"/>
      <c r="N235" s="129"/>
    </row>
    <row r="236" spans="1:14" ht="56.25" outlineLevel="2">
      <c r="A236" s="126" t="s">
        <v>441</v>
      </c>
      <c r="B236" s="127" t="s">
        <v>442</v>
      </c>
      <c r="C236" s="298" t="s">
        <v>443</v>
      </c>
      <c r="D236" s="39" t="s">
        <v>88</v>
      </c>
      <c r="E236" s="128">
        <v>21.85</v>
      </c>
      <c r="F236" s="100">
        <v>40206.92</v>
      </c>
      <c r="G236" s="186">
        <f t="shared" si="8"/>
        <v>878521.20200000005</v>
      </c>
      <c r="H236" s="100"/>
      <c r="I236" s="187">
        <v>21.85</v>
      </c>
      <c r="J236" s="101"/>
      <c r="K236" s="186">
        <f t="shared" si="9"/>
        <v>0</v>
      </c>
      <c r="L236" s="101"/>
      <c r="M236" s="188"/>
      <c r="N236" s="129"/>
    </row>
    <row r="237" spans="1:14" ht="70.5" outlineLevel="2">
      <c r="A237" s="126" t="s">
        <v>444</v>
      </c>
      <c r="B237" s="127" t="s">
        <v>445</v>
      </c>
      <c r="C237" s="133" t="s">
        <v>446</v>
      </c>
      <c r="D237" s="39" t="s">
        <v>88</v>
      </c>
      <c r="E237" s="128">
        <v>566.85000000000014</v>
      </c>
      <c r="F237" s="100">
        <v>140818.65</v>
      </c>
      <c r="G237" s="186">
        <f t="shared" si="8"/>
        <v>79823051.752500013</v>
      </c>
      <c r="H237" s="100"/>
      <c r="I237" s="187">
        <v>566.85000000000014</v>
      </c>
      <c r="J237" s="101"/>
      <c r="K237" s="186">
        <f t="shared" si="9"/>
        <v>0</v>
      </c>
      <c r="L237" s="101"/>
      <c r="M237" s="188"/>
      <c r="N237" s="129"/>
    </row>
    <row r="238" spans="1:14" ht="42" outlineLevel="2">
      <c r="A238" s="126" t="s">
        <v>447</v>
      </c>
      <c r="B238" s="127" t="s">
        <v>448</v>
      </c>
      <c r="C238" s="298" t="s">
        <v>449</v>
      </c>
      <c r="D238" s="39" t="s">
        <v>88</v>
      </c>
      <c r="E238" s="128">
        <v>969.19</v>
      </c>
      <c r="F238" s="313">
        <v>66934.320000000007</v>
      </c>
      <c r="G238" s="186">
        <f t="shared" si="8"/>
        <v>64872073.600800008</v>
      </c>
      <c r="H238" s="100"/>
      <c r="I238" s="187">
        <v>969.19</v>
      </c>
      <c r="J238" s="136"/>
      <c r="K238" s="186">
        <f t="shared" si="9"/>
        <v>0</v>
      </c>
      <c r="L238" s="101"/>
      <c r="M238" s="207"/>
      <c r="N238" s="129"/>
    </row>
    <row r="239" spans="1:14" ht="56.25" outlineLevel="2">
      <c r="A239" s="126" t="s">
        <v>450</v>
      </c>
      <c r="B239" s="127" t="s">
        <v>451</v>
      </c>
      <c r="C239" s="133" t="s">
        <v>452</v>
      </c>
      <c r="D239" s="39" t="s">
        <v>88</v>
      </c>
      <c r="E239" s="128">
        <v>4954.29</v>
      </c>
      <c r="F239" s="313">
        <v>32011.3</v>
      </c>
      <c r="G239" s="186">
        <f t="shared" si="8"/>
        <v>158593263.477</v>
      </c>
      <c r="H239" s="100"/>
      <c r="I239" s="187">
        <v>4954.29</v>
      </c>
      <c r="J239" s="136"/>
      <c r="K239" s="186">
        <f t="shared" si="9"/>
        <v>0</v>
      </c>
      <c r="L239" s="101"/>
      <c r="M239" s="207"/>
      <c r="N239" s="129"/>
    </row>
    <row r="240" spans="1:14" ht="141" outlineLevel="2">
      <c r="A240" s="126" t="s">
        <v>453</v>
      </c>
      <c r="B240" s="127" t="s">
        <v>454</v>
      </c>
      <c r="C240" s="135" t="s">
        <v>455</v>
      </c>
      <c r="D240" s="39" t="s">
        <v>88</v>
      </c>
      <c r="E240" s="128">
        <v>755.71</v>
      </c>
      <c r="F240" s="100">
        <v>260973.75</v>
      </c>
      <c r="G240" s="186">
        <f t="shared" si="8"/>
        <v>197220472.61250001</v>
      </c>
      <c r="H240" s="100"/>
      <c r="I240" s="187">
        <v>755.71</v>
      </c>
      <c r="J240" s="101"/>
      <c r="K240" s="186">
        <f t="shared" si="9"/>
        <v>0</v>
      </c>
      <c r="L240" s="101"/>
      <c r="M240" s="188"/>
      <c r="N240" s="129"/>
    </row>
    <row r="241" spans="1:14" ht="56.25" outlineLevel="2">
      <c r="A241" s="126" t="s">
        <v>456</v>
      </c>
      <c r="B241" s="127" t="s">
        <v>457</v>
      </c>
      <c r="C241" s="135" t="s">
        <v>458</v>
      </c>
      <c r="D241" s="39" t="s">
        <v>190</v>
      </c>
      <c r="E241" s="128">
        <v>44.61</v>
      </c>
      <c r="F241" s="100">
        <v>497038.22</v>
      </c>
      <c r="G241" s="186">
        <f t="shared" si="8"/>
        <v>22172874.994199999</v>
      </c>
      <c r="H241" s="100"/>
      <c r="I241" s="187">
        <v>44.61</v>
      </c>
      <c r="J241" s="101"/>
      <c r="K241" s="186">
        <f t="shared" si="9"/>
        <v>0</v>
      </c>
      <c r="L241" s="101"/>
      <c r="M241" s="188"/>
      <c r="N241" s="129"/>
    </row>
    <row r="242" spans="1:14" ht="126.75" outlineLevel="2">
      <c r="A242" s="126"/>
      <c r="B242" s="127" t="s">
        <v>459</v>
      </c>
      <c r="C242" s="323" t="s">
        <v>460</v>
      </c>
      <c r="D242" s="39" t="s">
        <v>88</v>
      </c>
      <c r="E242" s="128">
        <v>425.78</v>
      </c>
      <c r="F242" s="100">
        <v>378301.8</v>
      </c>
      <c r="G242" s="186">
        <f>F242*E242</f>
        <v>161073340.40399998</v>
      </c>
      <c r="H242" s="100"/>
      <c r="I242" s="187">
        <v>425.78</v>
      </c>
      <c r="J242" s="101"/>
      <c r="K242" s="186">
        <f>I242*J242</f>
        <v>0</v>
      </c>
      <c r="L242" s="101"/>
      <c r="M242" s="188"/>
      <c r="N242" s="129"/>
    </row>
    <row r="243" spans="1:14" ht="141" outlineLevel="2">
      <c r="A243" s="126"/>
      <c r="B243" s="127" t="s">
        <v>461</v>
      </c>
      <c r="C243" s="323" t="s">
        <v>462</v>
      </c>
      <c r="D243" s="39" t="s">
        <v>88</v>
      </c>
      <c r="E243" s="128">
        <v>1407.89</v>
      </c>
      <c r="F243" s="100">
        <v>286919.26</v>
      </c>
      <c r="G243" s="186">
        <f t="shared" ref="G243:G244" si="10">F243*E243</f>
        <v>403950756.96140003</v>
      </c>
      <c r="H243" s="100"/>
      <c r="I243" s="187">
        <v>1407.89</v>
      </c>
      <c r="J243" s="101"/>
      <c r="K243" s="186">
        <f>I243*J243</f>
        <v>0</v>
      </c>
      <c r="L243" s="101"/>
      <c r="M243" s="188"/>
      <c r="N243" s="129"/>
    </row>
    <row r="244" spans="1:14" ht="70.5" outlineLevel="2">
      <c r="A244" s="126"/>
      <c r="B244" s="127" t="s">
        <v>463</v>
      </c>
      <c r="C244" s="323" t="s">
        <v>464</v>
      </c>
      <c r="D244" s="39" t="s">
        <v>88</v>
      </c>
      <c r="E244" s="128">
        <v>120.63</v>
      </c>
      <c r="F244" s="100">
        <v>134307.0558</v>
      </c>
      <c r="G244" s="186">
        <f t="shared" si="10"/>
        <v>16201460.141154001</v>
      </c>
      <c r="H244" s="100"/>
      <c r="I244" s="187">
        <v>120.63</v>
      </c>
      <c r="J244" s="101"/>
      <c r="K244" s="186">
        <f>I244*J244</f>
        <v>0</v>
      </c>
      <c r="L244" s="101"/>
      <c r="M244" s="188"/>
      <c r="N244" s="129"/>
    </row>
    <row r="245" spans="1:14" outlineLevel="2">
      <c r="A245" s="126"/>
      <c r="B245" s="301"/>
      <c r="C245" s="324"/>
      <c r="D245" s="303"/>
      <c r="E245" s="304"/>
      <c r="F245" s="305"/>
      <c r="G245" s="306"/>
      <c r="H245" s="100"/>
      <c r="I245" s="307"/>
      <c r="J245" s="131"/>
      <c r="K245" s="306"/>
      <c r="L245" s="101"/>
      <c r="M245" s="203"/>
      <c r="N245" s="132"/>
    </row>
    <row r="246" spans="1:14" outlineLevel="1">
      <c r="A246" s="120"/>
      <c r="B246" s="122"/>
      <c r="C246" s="121" t="s">
        <v>465</v>
      </c>
      <c r="D246" s="122"/>
      <c r="E246" s="122"/>
      <c r="F246" s="123"/>
      <c r="G246" s="230">
        <f>SUM(G235:G244)</f>
        <v>1111651691.0460541</v>
      </c>
      <c r="H246" s="167"/>
      <c r="I246" s="120"/>
      <c r="J246" s="124"/>
      <c r="K246" s="230">
        <f>SUM(K235:K244)</f>
        <v>0</v>
      </c>
      <c r="L246" s="168"/>
      <c r="M246" s="202"/>
      <c r="N246" s="125"/>
    </row>
    <row r="247" spans="1:14" outlineLevel="1">
      <c r="A247" s="104"/>
      <c r="B247" s="38"/>
      <c r="C247" s="110"/>
      <c r="D247" s="38"/>
      <c r="E247" s="38"/>
      <c r="F247" s="111"/>
      <c r="G247" s="228"/>
      <c r="H247" s="111"/>
      <c r="I247" s="285"/>
      <c r="J247" s="112"/>
      <c r="K247" s="228"/>
      <c r="L247" s="112"/>
      <c r="M247" s="200"/>
      <c r="N247" s="113"/>
    </row>
    <row r="248" spans="1:14" outlineLevel="1">
      <c r="A248" s="120"/>
      <c r="B248" s="122" t="s">
        <v>466</v>
      </c>
      <c r="C248" s="121" t="s">
        <v>467</v>
      </c>
      <c r="D248" s="122"/>
      <c r="E248" s="122"/>
      <c r="F248" s="123"/>
      <c r="G248" s="230"/>
      <c r="H248" s="167"/>
      <c r="I248" s="120"/>
      <c r="J248" s="124"/>
      <c r="K248" s="230"/>
      <c r="L248" s="168"/>
      <c r="M248" s="202"/>
      <c r="N248" s="125"/>
    </row>
    <row r="249" spans="1:14" ht="210.75" outlineLevel="2">
      <c r="A249" s="126" t="s">
        <v>468</v>
      </c>
      <c r="B249" s="127" t="s">
        <v>469</v>
      </c>
      <c r="C249" s="298" t="s">
        <v>470</v>
      </c>
      <c r="D249" s="39" t="s">
        <v>88</v>
      </c>
      <c r="E249" s="128">
        <v>4107.46</v>
      </c>
      <c r="F249" s="100">
        <v>172067.5</v>
      </c>
      <c r="G249" s="186">
        <f>E249*F249</f>
        <v>706760373.54999995</v>
      </c>
      <c r="H249" s="100"/>
      <c r="I249" s="187">
        <v>4107.46</v>
      </c>
      <c r="J249" s="101"/>
      <c r="K249" s="186">
        <f>I249*J249</f>
        <v>0</v>
      </c>
      <c r="L249" s="101"/>
      <c r="M249" s="188"/>
      <c r="N249" s="129"/>
    </row>
    <row r="250" spans="1:14" ht="280.5" outlineLevel="2">
      <c r="A250" s="126" t="s">
        <v>471</v>
      </c>
      <c r="B250" s="127" t="s">
        <v>472</v>
      </c>
      <c r="C250" s="135" t="s">
        <v>473</v>
      </c>
      <c r="D250" s="39" t="s">
        <v>88</v>
      </c>
      <c r="E250" s="128">
        <v>1381.7499999999998</v>
      </c>
      <c r="F250" s="100">
        <v>238329.13</v>
      </c>
      <c r="G250" s="186">
        <f>E250*F250</f>
        <v>329311275.37749994</v>
      </c>
      <c r="H250" s="100"/>
      <c r="I250" s="187">
        <v>1381.7499999999998</v>
      </c>
      <c r="J250" s="101"/>
      <c r="K250" s="186">
        <f>I250*J250</f>
        <v>0</v>
      </c>
      <c r="L250" s="101"/>
      <c r="M250" s="188"/>
      <c r="N250" s="129"/>
    </row>
    <row r="251" spans="1:14" ht="266.25" outlineLevel="2">
      <c r="A251" s="126" t="s">
        <v>474</v>
      </c>
      <c r="B251" s="127" t="s">
        <v>475</v>
      </c>
      <c r="C251" s="135" t="s">
        <v>476</v>
      </c>
      <c r="D251" s="39" t="s">
        <v>88</v>
      </c>
      <c r="E251" s="128">
        <v>1112.5899999999999</v>
      </c>
      <c r="F251" s="100">
        <v>203477.64</v>
      </c>
      <c r="G251" s="186">
        <f>E251*F251</f>
        <v>226387187.4876</v>
      </c>
      <c r="H251" s="100"/>
      <c r="I251" s="187">
        <v>1112.5899999999999</v>
      </c>
      <c r="J251" s="101"/>
      <c r="K251" s="186">
        <f>I251*J251</f>
        <v>0</v>
      </c>
      <c r="L251" s="101"/>
      <c r="M251" s="188"/>
      <c r="N251" s="129"/>
    </row>
    <row r="252" spans="1:14" outlineLevel="2">
      <c r="A252" s="104"/>
      <c r="B252" s="38"/>
      <c r="C252" s="110"/>
      <c r="D252" s="38"/>
      <c r="E252" s="38"/>
      <c r="F252" s="111"/>
      <c r="G252" s="228"/>
      <c r="H252" s="111"/>
      <c r="I252" s="285"/>
      <c r="J252" s="112"/>
      <c r="K252" s="228"/>
      <c r="L252" s="112"/>
      <c r="M252" s="200"/>
      <c r="N252" s="113"/>
    </row>
    <row r="253" spans="1:14" outlineLevel="1">
      <c r="A253" s="120"/>
      <c r="B253" s="122"/>
      <c r="C253" s="121" t="s">
        <v>477</v>
      </c>
      <c r="D253" s="122"/>
      <c r="E253" s="122"/>
      <c r="F253" s="123"/>
      <c r="G253" s="230">
        <f>SUM(G249:G251)</f>
        <v>1262458836.4150999</v>
      </c>
      <c r="H253" s="167"/>
      <c r="I253" s="120"/>
      <c r="J253" s="124"/>
      <c r="K253" s="230">
        <f>SUM(K249:K251)</f>
        <v>0</v>
      </c>
      <c r="L253" s="168"/>
      <c r="M253" s="202"/>
      <c r="N253" s="125"/>
    </row>
    <row r="254" spans="1:14" outlineLevel="1">
      <c r="A254" s="104"/>
      <c r="B254" s="38"/>
      <c r="C254" s="110"/>
      <c r="D254" s="38"/>
      <c r="E254" s="38"/>
      <c r="F254" s="111"/>
      <c r="G254" s="228"/>
      <c r="H254" s="111"/>
      <c r="I254" s="285"/>
      <c r="J254" s="112"/>
      <c r="K254" s="228"/>
      <c r="L254" s="112"/>
      <c r="M254" s="200"/>
      <c r="N254" s="113"/>
    </row>
    <row r="255" spans="1:14">
      <c r="A255" s="114"/>
      <c r="B255" s="115"/>
      <c r="C255" s="116" t="s">
        <v>478</v>
      </c>
      <c r="D255" s="115"/>
      <c r="E255" s="115"/>
      <c r="F255" s="117"/>
      <c r="G255" s="229">
        <f>SUM(G253+G246+G232)</f>
        <v>2848524988.6920786</v>
      </c>
      <c r="H255" s="167"/>
      <c r="I255" s="114"/>
      <c r="J255" s="118"/>
      <c r="K255" s="229">
        <f>SUM(K253+K246+K232)</f>
        <v>0</v>
      </c>
      <c r="L255" s="168"/>
      <c r="M255" s="201"/>
      <c r="N255" s="119"/>
    </row>
    <row r="256" spans="1:14">
      <c r="A256" s="104"/>
      <c r="B256" s="38"/>
      <c r="C256" s="110"/>
      <c r="D256" s="38"/>
      <c r="E256" s="38"/>
      <c r="F256" s="111"/>
      <c r="G256" s="228"/>
      <c r="H256" s="111"/>
      <c r="I256" s="285"/>
      <c r="J256" s="112"/>
      <c r="K256" s="228"/>
      <c r="L256" s="112"/>
      <c r="M256" s="200"/>
      <c r="N256" s="113"/>
    </row>
    <row r="257" spans="1:14">
      <c r="A257" s="114"/>
      <c r="B257" s="115" t="s">
        <v>479</v>
      </c>
      <c r="C257" s="116" t="s">
        <v>480</v>
      </c>
      <c r="D257" s="115"/>
      <c r="E257" s="115"/>
      <c r="F257" s="117"/>
      <c r="G257" s="229"/>
      <c r="H257" s="167"/>
      <c r="I257" s="114"/>
      <c r="J257" s="118"/>
      <c r="K257" s="229"/>
      <c r="L257" s="168"/>
      <c r="M257" s="201"/>
      <c r="N257" s="119"/>
    </row>
    <row r="258" spans="1:14" outlineLevel="1">
      <c r="A258" s="104"/>
      <c r="B258" s="38"/>
      <c r="C258" s="110"/>
      <c r="D258" s="38"/>
      <c r="E258" s="38"/>
      <c r="F258" s="111"/>
      <c r="G258" s="228"/>
      <c r="H258" s="111"/>
      <c r="I258" s="285"/>
      <c r="J258" s="112"/>
      <c r="K258" s="228"/>
      <c r="L258" s="112"/>
      <c r="M258" s="200"/>
      <c r="N258" s="113"/>
    </row>
    <row r="259" spans="1:14" outlineLevel="1">
      <c r="A259" s="120"/>
      <c r="B259" s="122" t="s">
        <v>481</v>
      </c>
      <c r="C259" s="121" t="s">
        <v>482</v>
      </c>
      <c r="D259" s="122"/>
      <c r="E259" s="122"/>
      <c r="F259" s="123"/>
      <c r="G259" s="230"/>
      <c r="H259" s="167"/>
      <c r="I259" s="120"/>
      <c r="J259" s="124"/>
      <c r="K259" s="230"/>
      <c r="L259" s="168"/>
      <c r="M259" s="202"/>
      <c r="N259" s="125"/>
    </row>
    <row r="260" spans="1:14" ht="126.75" outlineLevel="2">
      <c r="A260" s="126" t="s">
        <v>483</v>
      </c>
      <c r="B260" s="127" t="s">
        <v>484</v>
      </c>
      <c r="C260" s="145" t="s">
        <v>485</v>
      </c>
      <c r="D260" s="39" t="s">
        <v>326</v>
      </c>
      <c r="E260" s="128">
        <v>1</v>
      </c>
      <c r="F260" s="100">
        <v>779622.23</v>
      </c>
      <c r="G260" s="186">
        <f>E260*F260</f>
        <v>779622.23</v>
      </c>
      <c r="H260" s="100"/>
      <c r="I260" s="187">
        <v>1</v>
      </c>
      <c r="J260" s="101"/>
      <c r="K260" s="186">
        <f>I260*J260</f>
        <v>0</v>
      </c>
      <c r="L260" s="101"/>
      <c r="M260" s="188"/>
      <c r="N260" s="129"/>
    </row>
    <row r="261" spans="1:14" ht="112.5" outlineLevel="2">
      <c r="A261" s="126" t="s">
        <v>486</v>
      </c>
      <c r="B261" s="127" t="s">
        <v>487</v>
      </c>
      <c r="C261" s="135" t="s">
        <v>488</v>
      </c>
      <c r="D261" s="39" t="s">
        <v>326</v>
      </c>
      <c r="E261" s="128">
        <v>14</v>
      </c>
      <c r="F261" s="100">
        <v>2122675.13</v>
      </c>
      <c r="G261" s="186">
        <f>E261*F261</f>
        <v>29717451.82</v>
      </c>
      <c r="H261" s="100"/>
      <c r="I261" s="187">
        <v>14</v>
      </c>
      <c r="J261" s="101"/>
      <c r="K261" s="186">
        <f>I261*J261</f>
        <v>0</v>
      </c>
      <c r="L261" s="101"/>
      <c r="M261" s="188"/>
      <c r="N261" s="129"/>
    </row>
    <row r="262" spans="1:14" ht="112.5" outlineLevel="2">
      <c r="A262" s="126" t="s">
        <v>489</v>
      </c>
      <c r="B262" s="127" t="s">
        <v>490</v>
      </c>
      <c r="C262" s="135" t="s">
        <v>491</v>
      </c>
      <c r="D262" s="39" t="s">
        <v>326</v>
      </c>
      <c r="E262" s="128">
        <v>27</v>
      </c>
      <c r="F262" s="100">
        <v>1974044.13</v>
      </c>
      <c r="G262" s="186">
        <f>E262*F262</f>
        <v>53299191.509999998</v>
      </c>
      <c r="H262" s="100"/>
      <c r="I262" s="187">
        <v>27</v>
      </c>
      <c r="J262" s="101"/>
      <c r="K262" s="186">
        <f>I262*J262</f>
        <v>0</v>
      </c>
      <c r="L262" s="101"/>
      <c r="M262" s="188"/>
      <c r="N262" s="129"/>
    </row>
    <row r="263" spans="1:14" ht="84.75" outlineLevel="2">
      <c r="A263" s="126" t="s">
        <v>492</v>
      </c>
      <c r="B263" s="127" t="s">
        <v>493</v>
      </c>
      <c r="C263" s="145" t="s">
        <v>494</v>
      </c>
      <c r="D263" s="39" t="s">
        <v>326</v>
      </c>
      <c r="E263" s="128">
        <v>8</v>
      </c>
      <c r="F263" s="100">
        <v>1890055.63</v>
      </c>
      <c r="G263" s="186">
        <f>E263*F263</f>
        <v>15120445.039999999</v>
      </c>
      <c r="H263" s="100"/>
      <c r="I263" s="187">
        <v>8</v>
      </c>
      <c r="J263" s="101"/>
      <c r="K263" s="186">
        <f>I263*J263</f>
        <v>0</v>
      </c>
      <c r="L263" s="101"/>
      <c r="M263" s="188"/>
      <c r="N263" s="129"/>
    </row>
    <row r="264" spans="1:14" ht="84.75" outlineLevel="2">
      <c r="A264" s="126" t="s">
        <v>495</v>
      </c>
      <c r="B264" s="127" t="s">
        <v>496</v>
      </c>
      <c r="C264" s="145" t="s">
        <v>497</v>
      </c>
      <c r="D264" s="39" t="s">
        <v>326</v>
      </c>
      <c r="E264" s="128">
        <v>5</v>
      </c>
      <c r="F264" s="100">
        <v>1596103.13</v>
      </c>
      <c r="G264" s="186">
        <f>E264*F264</f>
        <v>7980515.6499999994</v>
      </c>
      <c r="H264" s="100"/>
      <c r="I264" s="187">
        <v>5</v>
      </c>
      <c r="J264" s="101"/>
      <c r="K264" s="186">
        <f>I264*J264</f>
        <v>0</v>
      </c>
      <c r="L264" s="101"/>
      <c r="M264" s="188"/>
      <c r="N264" s="129"/>
    </row>
    <row r="265" spans="1:14" outlineLevel="2">
      <c r="A265" s="104"/>
      <c r="B265" s="38"/>
      <c r="C265" s="110"/>
      <c r="D265" s="38"/>
      <c r="E265" s="38"/>
      <c r="F265" s="111"/>
      <c r="G265" s="228"/>
      <c r="H265" s="111"/>
      <c r="I265" s="285"/>
      <c r="J265" s="112"/>
      <c r="K265" s="228"/>
      <c r="L265" s="112"/>
      <c r="M265" s="200"/>
      <c r="N265" s="113"/>
    </row>
    <row r="266" spans="1:14" outlineLevel="1">
      <c r="A266" s="120"/>
      <c r="B266" s="122"/>
      <c r="C266" s="121" t="s">
        <v>498</v>
      </c>
      <c r="D266" s="122"/>
      <c r="E266" s="122"/>
      <c r="F266" s="123"/>
      <c r="G266" s="230">
        <f>SUM(G260:G264)</f>
        <v>106897226.25</v>
      </c>
      <c r="H266" s="167"/>
      <c r="I266" s="120"/>
      <c r="J266" s="124"/>
      <c r="K266" s="230">
        <f>SUM(K260:K264)</f>
        <v>0</v>
      </c>
      <c r="L266" s="168"/>
      <c r="M266" s="202"/>
      <c r="N266" s="125"/>
    </row>
    <row r="267" spans="1:14" outlineLevel="1">
      <c r="A267" s="104"/>
      <c r="B267" s="38"/>
      <c r="C267" s="110"/>
      <c r="D267" s="38"/>
      <c r="E267" s="38"/>
      <c r="F267" s="111"/>
      <c r="G267" s="228"/>
      <c r="H267" s="111"/>
      <c r="I267" s="285"/>
      <c r="J267" s="112"/>
      <c r="K267" s="228"/>
      <c r="L267" s="112"/>
      <c r="M267" s="200"/>
      <c r="N267" s="113"/>
    </row>
    <row r="268" spans="1:14" outlineLevel="1">
      <c r="A268" s="120"/>
      <c r="B268" s="122" t="s">
        <v>499</v>
      </c>
      <c r="C268" s="121" t="s">
        <v>500</v>
      </c>
      <c r="D268" s="122"/>
      <c r="E268" s="122"/>
      <c r="F268" s="123"/>
      <c r="G268" s="230"/>
      <c r="H268" s="167"/>
      <c r="I268" s="120"/>
      <c r="J268" s="124"/>
      <c r="K268" s="230"/>
      <c r="L268" s="168"/>
      <c r="M268" s="202"/>
      <c r="N268" s="125"/>
    </row>
    <row r="269" spans="1:14" ht="112.5" outlineLevel="2">
      <c r="A269" s="126" t="s">
        <v>501</v>
      </c>
      <c r="B269" s="127" t="s">
        <v>502</v>
      </c>
      <c r="C269" s="145" t="s">
        <v>503</v>
      </c>
      <c r="D269" s="39" t="s">
        <v>326</v>
      </c>
      <c r="E269" s="128">
        <v>14</v>
      </c>
      <c r="F269" s="100">
        <v>654552.06999999995</v>
      </c>
      <c r="G269" s="186">
        <f>E269*F269</f>
        <v>9163728.9799999986</v>
      </c>
      <c r="H269" s="100"/>
      <c r="I269" s="187">
        <v>14</v>
      </c>
      <c r="J269" s="101"/>
      <c r="K269" s="186">
        <f>I269*J269</f>
        <v>0</v>
      </c>
      <c r="L269" s="101"/>
      <c r="M269" s="188"/>
      <c r="N269" s="129"/>
    </row>
    <row r="270" spans="1:14" ht="98.25" outlineLevel="2">
      <c r="A270" s="126" t="s">
        <v>504</v>
      </c>
      <c r="B270" s="127" t="s">
        <v>505</v>
      </c>
      <c r="C270" s="145" t="s">
        <v>506</v>
      </c>
      <c r="D270" s="39" t="s">
        <v>326</v>
      </c>
      <c r="E270" s="128">
        <v>2</v>
      </c>
      <c r="F270" s="100">
        <v>8466018</v>
      </c>
      <c r="G270" s="186">
        <f>E270*F270</f>
        <v>16932036</v>
      </c>
      <c r="H270" s="100"/>
      <c r="I270" s="187">
        <v>2</v>
      </c>
      <c r="J270" s="101"/>
      <c r="K270" s="186">
        <f>I270*J270</f>
        <v>0</v>
      </c>
      <c r="L270" s="101"/>
      <c r="M270" s="188"/>
      <c r="N270" s="129"/>
    </row>
    <row r="271" spans="1:14" ht="98.25" outlineLevel="2">
      <c r="A271" s="126" t="s">
        <v>507</v>
      </c>
      <c r="B271" s="127" t="s">
        <v>508</v>
      </c>
      <c r="C271" s="135" t="s">
        <v>509</v>
      </c>
      <c r="D271" s="39" t="s">
        <v>326</v>
      </c>
      <c r="E271" s="128">
        <v>12</v>
      </c>
      <c r="F271" s="100">
        <v>9175910</v>
      </c>
      <c r="G271" s="186">
        <f>E271*F271</f>
        <v>110110920</v>
      </c>
      <c r="H271" s="100"/>
      <c r="I271" s="187">
        <v>12</v>
      </c>
      <c r="J271" s="101"/>
      <c r="K271" s="186">
        <f>I271*J271</f>
        <v>0</v>
      </c>
      <c r="L271" s="101"/>
      <c r="M271" s="188"/>
      <c r="N271" s="129"/>
    </row>
    <row r="272" spans="1:14" ht="98.25" outlineLevel="2">
      <c r="A272" s="126" t="s">
        <v>510</v>
      </c>
      <c r="B272" s="127" t="s">
        <v>511</v>
      </c>
      <c r="C272" s="135" t="s">
        <v>512</v>
      </c>
      <c r="D272" s="39" t="s">
        <v>326</v>
      </c>
      <c r="E272" s="128">
        <v>8</v>
      </c>
      <c r="F272" s="100">
        <v>4587466</v>
      </c>
      <c r="G272" s="186">
        <f>E272*F272</f>
        <v>36699728</v>
      </c>
      <c r="H272" s="100"/>
      <c r="I272" s="187">
        <v>8</v>
      </c>
      <c r="J272" s="101"/>
      <c r="K272" s="186">
        <f>I272*J272</f>
        <v>0</v>
      </c>
      <c r="L272" s="101"/>
      <c r="M272" s="188"/>
      <c r="N272" s="129"/>
    </row>
    <row r="273" spans="1:14" outlineLevel="2">
      <c r="A273" s="104"/>
      <c r="B273" s="38"/>
      <c r="C273" s="110"/>
      <c r="D273" s="38"/>
      <c r="E273" s="38"/>
      <c r="F273" s="111"/>
      <c r="G273" s="228"/>
      <c r="H273" s="111"/>
      <c r="I273" s="285"/>
      <c r="J273" s="112"/>
      <c r="K273" s="228"/>
      <c r="L273" s="112"/>
      <c r="M273" s="200"/>
      <c r="N273" s="113"/>
    </row>
    <row r="274" spans="1:14" outlineLevel="1">
      <c r="A274" s="120"/>
      <c r="B274" s="122"/>
      <c r="C274" s="121" t="s">
        <v>513</v>
      </c>
      <c r="D274" s="122"/>
      <c r="E274" s="122"/>
      <c r="F274" s="123"/>
      <c r="G274" s="230">
        <f>SUM(G269:G272)</f>
        <v>172906412.97999999</v>
      </c>
      <c r="H274" s="167"/>
      <c r="I274" s="120"/>
      <c r="J274" s="124"/>
      <c r="K274" s="230">
        <f>SUM(K269:K272)</f>
        <v>0</v>
      </c>
      <c r="L274" s="168"/>
      <c r="M274" s="202"/>
      <c r="N274" s="125"/>
    </row>
    <row r="275" spans="1:14" outlineLevel="1">
      <c r="A275" s="104"/>
      <c r="B275" s="38"/>
      <c r="C275" s="110"/>
      <c r="D275" s="38"/>
      <c r="E275" s="38"/>
      <c r="F275" s="111"/>
      <c r="G275" s="228"/>
      <c r="H275" s="111"/>
      <c r="I275" s="285"/>
      <c r="J275" s="112"/>
      <c r="K275" s="228"/>
      <c r="L275" s="112"/>
      <c r="M275" s="200"/>
      <c r="N275" s="113"/>
    </row>
    <row r="276" spans="1:14" outlineLevel="1">
      <c r="A276" s="120"/>
      <c r="B276" s="122" t="s">
        <v>514</v>
      </c>
      <c r="C276" s="121" t="s">
        <v>515</v>
      </c>
      <c r="D276" s="122"/>
      <c r="E276" s="122"/>
      <c r="F276" s="123"/>
      <c r="G276" s="230"/>
      <c r="H276" s="167"/>
      <c r="I276" s="120"/>
      <c r="J276" s="124"/>
      <c r="K276" s="230"/>
      <c r="L276" s="168"/>
      <c r="M276" s="202"/>
      <c r="N276" s="125"/>
    </row>
    <row r="277" spans="1:14" ht="70.5" outlineLevel="2">
      <c r="A277" s="126" t="s">
        <v>516</v>
      </c>
      <c r="B277" s="127" t="s">
        <v>517</v>
      </c>
      <c r="C277" s="135" t="s">
        <v>518</v>
      </c>
      <c r="D277" s="39" t="s">
        <v>326</v>
      </c>
      <c r="E277" s="128">
        <v>32</v>
      </c>
      <c r="F277" s="100">
        <v>509278.29</v>
      </c>
      <c r="G277" s="186">
        <f t="shared" ref="G277:G284" si="11">E277*F277</f>
        <v>16296905.279999999</v>
      </c>
      <c r="H277" s="100"/>
      <c r="I277" s="187">
        <v>32</v>
      </c>
      <c r="J277" s="101"/>
      <c r="K277" s="186">
        <f t="shared" ref="K277:K284" si="12">I277*J277</f>
        <v>0</v>
      </c>
      <c r="L277" s="101"/>
      <c r="M277" s="188"/>
      <c r="N277" s="129"/>
    </row>
    <row r="278" spans="1:14" ht="56.25" outlineLevel="2">
      <c r="A278" s="126" t="s">
        <v>519</v>
      </c>
      <c r="B278" s="127" t="s">
        <v>520</v>
      </c>
      <c r="C278" s="133" t="s">
        <v>521</v>
      </c>
      <c r="D278" s="39" t="s">
        <v>326</v>
      </c>
      <c r="E278" s="128">
        <v>53</v>
      </c>
      <c r="F278" s="100">
        <v>622464.55000000005</v>
      </c>
      <c r="G278" s="186">
        <f t="shared" si="11"/>
        <v>32990621.150000002</v>
      </c>
      <c r="H278" s="100"/>
      <c r="I278" s="187">
        <v>53</v>
      </c>
      <c r="J278" s="101"/>
      <c r="K278" s="186">
        <f t="shared" si="12"/>
        <v>0</v>
      </c>
      <c r="L278" s="101"/>
      <c r="M278" s="188"/>
      <c r="N278" s="129"/>
    </row>
    <row r="279" spans="1:14" ht="84.75" outlineLevel="2">
      <c r="A279" s="126" t="s">
        <v>522</v>
      </c>
      <c r="B279" s="127" t="s">
        <v>523</v>
      </c>
      <c r="C279" s="135" t="s">
        <v>524</v>
      </c>
      <c r="D279" s="39" t="s">
        <v>326</v>
      </c>
      <c r="E279" s="128">
        <v>57</v>
      </c>
      <c r="F279" s="100">
        <v>432663.55</v>
      </c>
      <c r="G279" s="186">
        <f t="shared" si="11"/>
        <v>24661822.349999998</v>
      </c>
      <c r="H279" s="100"/>
      <c r="I279" s="187">
        <v>57</v>
      </c>
      <c r="J279" s="101"/>
      <c r="K279" s="186">
        <f t="shared" si="12"/>
        <v>0</v>
      </c>
      <c r="L279" s="101"/>
      <c r="M279" s="188"/>
      <c r="N279" s="129"/>
    </row>
    <row r="280" spans="1:14" ht="98.25" outlineLevel="2">
      <c r="A280" s="126" t="s">
        <v>525</v>
      </c>
      <c r="B280" s="127" t="s">
        <v>526</v>
      </c>
      <c r="C280" s="135" t="s">
        <v>527</v>
      </c>
      <c r="D280" s="39" t="s">
        <v>326</v>
      </c>
      <c r="E280" s="128">
        <v>42</v>
      </c>
      <c r="F280" s="100">
        <v>1360511.55</v>
      </c>
      <c r="G280" s="186">
        <f t="shared" si="11"/>
        <v>57141485.100000001</v>
      </c>
      <c r="H280" s="100"/>
      <c r="I280" s="187">
        <v>42</v>
      </c>
      <c r="J280" s="101"/>
      <c r="K280" s="186">
        <f t="shared" si="12"/>
        <v>0</v>
      </c>
      <c r="L280" s="101"/>
      <c r="M280" s="188"/>
      <c r="N280" s="129"/>
    </row>
    <row r="281" spans="1:14" ht="84.75" outlineLevel="2">
      <c r="A281" s="126" t="s">
        <v>528</v>
      </c>
      <c r="B281" s="127" t="s">
        <v>529</v>
      </c>
      <c r="C281" s="133" t="s">
        <v>530</v>
      </c>
      <c r="D281" s="39" t="s">
        <v>326</v>
      </c>
      <c r="E281" s="128">
        <v>12</v>
      </c>
      <c r="F281" s="100">
        <v>248556.43</v>
      </c>
      <c r="G281" s="186">
        <f t="shared" si="11"/>
        <v>2982677.16</v>
      </c>
      <c r="H281" s="100"/>
      <c r="I281" s="187">
        <v>12</v>
      </c>
      <c r="J281" s="101"/>
      <c r="K281" s="186">
        <f t="shared" si="12"/>
        <v>0</v>
      </c>
      <c r="L281" s="101"/>
      <c r="M281" s="188"/>
      <c r="N281" s="129"/>
    </row>
    <row r="282" spans="1:14" ht="84.75" outlineLevel="2">
      <c r="A282" s="126" t="s">
        <v>531</v>
      </c>
      <c r="B282" s="127" t="s">
        <v>532</v>
      </c>
      <c r="C282" s="133" t="s">
        <v>533</v>
      </c>
      <c r="D282" s="39" t="s">
        <v>326</v>
      </c>
      <c r="E282" s="128">
        <v>12</v>
      </c>
      <c r="F282" s="100">
        <v>305264.43</v>
      </c>
      <c r="G282" s="186">
        <f t="shared" si="11"/>
        <v>3663173.16</v>
      </c>
      <c r="H282" s="100"/>
      <c r="I282" s="187">
        <v>12</v>
      </c>
      <c r="J282" s="101"/>
      <c r="K282" s="186">
        <f t="shared" si="12"/>
        <v>0</v>
      </c>
      <c r="L282" s="101"/>
      <c r="M282" s="188"/>
      <c r="N282" s="129"/>
    </row>
    <row r="283" spans="1:14" ht="42" outlineLevel="2">
      <c r="A283" s="126" t="s">
        <v>534</v>
      </c>
      <c r="B283" s="127" t="s">
        <v>535</v>
      </c>
      <c r="C283" s="145" t="s">
        <v>536</v>
      </c>
      <c r="D283" s="39" t="s">
        <v>326</v>
      </c>
      <c r="E283" s="128">
        <v>12</v>
      </c>
      <c r="F283" s="100">
        <v>837264.43</v>
      </c>
      <c r="G283" s="186">
        <f t="shared" si="11"/>
        <v>10047173.16</v>
      </c>
      <c r="H283" s="100"/>
      <c r="I283" s="187">
        <v>12</v>
      </c>
      <c r="J283" s="101"/>
      <c r="K283" s="186">
        <f t="shared" si="12"/>
        <v>0</v>
      </c>
      <c r="L283" s="101"/>
      <c r="M283" s="188"/>
      <c r="N283" s="129"/>
    </row>
    <row r="284" spans="1:14" ht="84.75" outlineLevel="2">
      <c r="A284" s="126" t="s">
        <v>537</v>
      </c>
      <c r="B284" s="127" t="s">
        <v>538</v>
      </c>
      <c r="C284" s="135" t="s">
        <v>539</v>
      </c>
      <c r="D284" s="39" t="s">
        <v>326</v>
      </c>
      <c r="E284" s="128">
        <v>32</v>
      </c>
      <c r="F284" s="100">
        <v>591149.55000000005</v>
      </c>
      <c r="G284" s="186">
        <f t="shared" si="11"/>
        <v>18916785.600000001</v>
      </c>
      <c r="H284" s="100"/>
      <c r="I284" s="187">
        <v>32</v>
      </c>
      <c r="J284" s="101"/>
      <c r="K284" s="186">
        <f t="shared" si="12"/>
        <v>0</v>
      </c>
      <c r="L284" s="101"/>
      <c r="M284" s="188"/>
      <c r="N284" s="129"/>
    </row>
    <row r="285" spans="1:14" outlineLevel="2">
      <c r="A285" s="104"/>
      <c r="B285" s="38"/>
      <c r="C285" s="110"/>
      <c r="D285" s="38"/>
      <c r="E285" s="38"/>
      <c r="F285" s="111"/>
      <c r="G285" s="228"/>
      <c r="H285" s="111"/>
      <c r="I285" s="285"/>
      <c r="J285" s="112"/>
      <c r="K285" s="228"/>
      <c r="L285" s="112"/>
      <c r="M285" s="200"/>
      <c r="N285" s="113"/>
    </row>
    <row r="286" spans="1:14" outlineLevel="1">
      <c r="A286" s="120"/>
      <c r="B286" s="122"/>
      <c r="C286" s="121" t="s">
        <v>540</v>
      </c>
      <c r="D286" s="122"/>
      <c r="E286" s="122"/>
      <c r="F286" s="123"/>
      <c r="G286" s="230">
        <f>SUM(G277:G284)</f>
        <v>166700642.95999998</v>
      </c>
      <c r="H286" s="167"/>
      <c r="I286" s="120"/>
      <c r="J286" s="124"/>
      <c r="K286" s="230">
        <f>SUM(K277:K284)</f>
        <v>0</v>
      </c>
      <c r="L286" s="168"/>
      <c r="M286" s="202"/>
      <c r="N286" s="125"/>
    </row>
    <row r="287" spans="1:14" outlineLevel="1">
      <c r="A287" s="104"/>
      <c r="B287" s="38"/>
      <c r="C287" s="110"/>
      <c r="D287" s="38"/>
      <c r="E287" s="38"/>
      <c r="F287" s="111"/>
      <c r="G287" s="228"/>
      <c r="H287" s="111"/>
      <c r="I287" s="285"/>
      <c r="J287" s="112"/>
      <c r="K287" s="228"/>
      <c r="L287" s="112"/>
      <c r="M287" s="200"/>
      <c r="N287" s="113"/>
    </row>
    <row r="288" spans="1:14" outlineLevel="1">
      <c r="A288" s="120"/>
      <c r="B288" s="122" t="s">
        <v>541</v>
      </c>
      <c r="C288" s="121" t="s">
        <v>542</v>
      </c>
      <c r="D288" s="122"/>
      <c r="E288" s="122"/>
      <c r="F288" s="123"/>
      <c r="G288" s="230"/>
      <c r="H288" s="167"/>
      <c r="I288" s="120"/>
      <c r="J288" s="124"/>
      <c r="K288" s="230"/>
      <c r="L288" s="168"/>
      <c r="M288" s="202"/>
      <c r="N288" s="125"/>
    </row>
    <row r="289" spans="1:14" ht="112.5" outlineLevel="2">
      <c r="A289" s="126" t="s">
        <v>543</v>
      </c>
      <c r="B289" s="127" t="s">
        <v>544</v>
      </c>
      <c r="C289" s="135" t="s">
        <v>545</v>
      </c>
      <c r="D289" s="39" t="s">
        <v>326</v>
      </c>
      <c r="E289" s="128">
        <v>14</v>
      </c>
      <c r="F289" s="100">
        <v>1297043.67</v>
      </c>
      <c r="G289" s="186">
        <f t="shared" ref="G289:G294" si="13">E289*F289</f>
        <v>18158611.379999999</v>
      </c>
      <c r="H289" s="100"/>
      <c r="I289" s="187">
        <v>14</v>
      </c>
      <c r="J289" s="101"/>
      <c r="K289" s="186">
        <f t="shared" ref="K289:K294" si="14">I289*J289</f>
        <v>0</v>
      </c>
      <c r="L289" s="101"/>
      <c r="M289" s="188"/>
      <c r="N289" s="129"/>
    </row>
    <row r="290" spans="1:14" ht="112.5" outlineLevel="2">
      <c r="A290" s="126" t="s">
        <v>546</v>
      </c>
      <c r="B290" s="127" t="s">
        <v>547</v>
      </c>
      <c r="C290" s="135" t="s">
        <v>548</v>
      </c>
      <c r="D290" s="39" t="s">
        <v>326</v>
      </c>
      <c r="E290" s="128">
        <v>64</v>
      </c>
      <c r="F290" s="100">
        <v>512122.67</v>
      </c>
      <c r="G290" s="186">
        <f t="shared" si="13"/>
        <v>32775850.879999999</v>
      </c>
      <c r="H290" s="100"/>
      <c r="I290" s="187">
        <v>64</v>
      </c>
      <c r="J290" s="101"/>
      <c r="K290" s="186">
        <f t="shared" si="14"/>
        <v>0</v>
      </c>
      <c r="L290" s="101"/>
      <c r="M290" s="188"/>
      <c r="N290" s="129"/>
    </row>
    <row r="291" spans="1:14" ht="42" outlineLevel="2">
      <c r="A291" s="126" t="s">
        <v>549</v>
      </c>
      <c r="B291" s="127" t="s">
        <v>550</v>
      </c>
      <c r="C291" s="133" t="s">
        <v>551</v>
      </c>
      <c r="D291" s="39" t="s">
        <v>326</v>
      </c>
      <c r="E291" s="128">
        <v>54</v>
      </c>
      <c r="F291" s="100">
        <v>74845.73</v>
      </c>
      <c r="G291" s="186">
        <f t="shared" si="13"/>
        <v>4041669.42</v>
      </c>
      <c r="H291" s="100"/>
      <c r="I291" s="187">
        <v>54</v>
      </c>
      <c r="J291" s="101"/>
      <c r="K291" s="186">
        <f t="shared" si="14"/>
        <v>0</v>
      </c>
      <c r="L291" s="101"/>
      <c r="M291" s="188"/>
      <c r="N291" s="129"/>
    </row>
    <row r="292" spans="1:14" ht="70.5" outlineLevel="2">
      <c r="A292" s="126" t="s">
        <v>552</v>
      </c>
      <c r="B292" s="127" t="s">
        <v>553</v>
      </c>
      <c r="C292" s="298" t="s">
        <v>554</v>
      </c>
      <c r="D292" s="39" t="s">
        <v>326</v>
      </c>
      <c r="E292" s="128">
        <v>3</v>
      </c>
      <c r="F292" s="100">
        <v>750133.37</v>
      </c>
      <c r="G292" s="186">
        <f t="shared" si="13"/>
        <v>2250400.11</v>
      </c>
      <c r="H292" s="100"/>
      <c r="I292" s="187">
        <v>3</v>
      </c>
      <c r="J292" s="101"/>
      <c r="K292" s="186">
        <f t="shared" si="14"/>
        <v>0</v>
      </c>
      <c r="L292" s="101"/>
      <c r="M292" s="188"/>
      <c r="N292" s="129"/>
    </row>
    <row r="293" spans="1:14" ht="56.25" outlineLevel="2">
      <c r="A293" s="126" t="s">
        <v>555</v>
      </c>
      <c r="B293" s="127" t="s">
        <v>556</v>
      </c>
      <c r="C293" s="135" t="s">
        <v>557</v>
      </c>
      <c r="D293" s="39" t="s">
        <v>326</v>
      </c>
      <c r="E293" s="128">
        <v>8</v>
      </c>
      <c r="F293" s="100">
        <v>436357.17</v>
      </c>
      <c r="G293" s="186">
        <f t="shared" si="13"/>
        <v>3490857.36</v>
      </c>
      <c r="H293" s="100"/>
      <c r="I293" s="187">
        <v>8</v>
      </c>
      <c r="J293" s="101"/>
      <c r="K293" s="186">
        <f t="shared" si="14"/>
        <v>0</v>
      </c>
      <c r="L293" s="101"/>
      <c r="M293" s="188"/>
      <c r="N293" s="129"/>
    </row>
    <row r="294" spans="1:14" ht="56.25" outlineLevel="2">
      <c r="A294" s="126" t="s">
        <v>558</v>
      </c>
      <c r="B294" s="127" t="s">
        <v>559</v>
      </c>
      <c r="C294" s="135" t="s">
        <v>560</v>
      </c>
      <c r="D294" s="39" t="s">
        <v>326</v>
      </c>
      <c r="E294" s="128">
        <v>1</v>
      </c>
      <c r="F294" s="100">
        <v>483856.17</v>
      </c>
      <c r="G294" s="186">
        <f t="shared" si="13"/>
        <v>483856.17</v>
      </c>
      <c r="H294" s="100"/>
      <c r="I294" s="187">
        <v>1</v>
      </c>
      <c r="J294" s="101"/>
      <c r="K294" s="186">
        <f t="shared" si="14"/>
        <v>0</v>
      </c>
      <c r="L294" s="101"/>
      <c r="M294" s="188"/>
      <c r="N294" s="129"/>
    </row>
    <row r="295" spans="1:14" outlineLevel="2">
      <c r="A295" s="104"/>
      <c r="B295" s="38"/>
      <c r="C295" s="110"/>
      <c r="D295" s="38"/>
      <c r="E295" s="38"/>
      <c r="F295" s="111"/>
      <c r="G295" s="228"/>
      <c r="H295" s="111"/>
      <c r="I295" s="285"/>
      <c r="J295" s="112"/>
      <c r="K295" s="228"/>
      <c r="L295" s="112"/>
      <c r="M295" s="200"/>
      <c r="N295" s="113"/>
    </row>
    <row r="296" spans="1:14" outlineLevel="1">
      <c r="A296" s="120"/>
      <c r="B296" s="122"/>
      <c r="C296" s="121" t="s">
        <v>561</v>
      </c>
      <c r="D296" s="122"/>
      <c r="E296" s="122"/>
      <c r="F296" s="123"/>
      <c r="G296" s="230">
        <f>SUM(G289:G294)</f>
        <v>61201245.32</v>
      </c>
      <c r="H296" s="167"/>
      <c r="I296" s="120"/>
      <c r="J296" s="124"/>
      <c r="K296" s="230">
        <f>SUM(K289:K294)</f>
        <v>0</v>
      </c>
      <c r="L296" s="168"/>
      <c r="M296" s="202"/>
      <c r="N296" s="125"/>
    </row>
    <row r="297" spans="1:14" outlineLevel="1">
      <c r="A297" s="104"/>
      <c r="B297" s="38"/>
      <c r="C297" s="110"/>
      <c r="D297" s="38"/>
      <c r="E297" s="38"/>
      <c r="F297" s="111"/>
      <c r="G297" s="228"/>
      <c r="H297" s="111"/>
      <c r="I297" s="285"/>
      <c r="J297" s="112"/>
      <c r="K297" s="228"/>
      <c r="L297" s="112"/>
      <c r="M297" s="200"/>
      <c r="N297" s="113"/>
    </row>
    <row r="298" spans="1:14" outlineLevel="1">
      <c r="A298" s="120"/>
      <c r="B298" s="122" t="s">
        <v>562</v>
      </c>
      <c r="C298" s="121" t="s">
        <v>563</v>
      </c>
      <c r="D298" s="122"/>
      <c r="E298" s="122"/>
      <c r="F298" s="123"/>
      <c r="G298" s="230"/>
      <c r="H298" s="167"/>
      <c r="I298" s="120"/>
      <c r="J298" s="124"/>
      <c r="K298" s="230"/>
      <c r="L298" s="168"/>
      <c r="M298" s="202"/>
      <c r="N298" s="125"/>
    </row>
    <row r="299" spans="1:14" ht="70.5" outlineLevel="2">
      <c r="A299" s="126" t="s">
        <v>564</v>
      </c>
      <c r="B299" s="127" t="s">
        <v>565</v>
      </c>
      <c r="C299" s="135" t="s">
        <v>566</v>
      </c>
      <c r="D299" s="39" t="s">
        <v>326</v>
      </c>
      <c r="E299" s="128">
        <v>2</v>
      </c>
      <c r="F299" s="100">
        <v>460000</v>
      </c>
      <c r="G299" s="186">
        <f t="shared" ref="G299:G305" si="15">E299*F299</f>
        <v>920000</v>
      </c>
      <c r="H299" s="100"/>
      <c r="I299" s="187">
        <v>2</v>
      </c>
      <c r="J299" s="101"/>
      <c r="K299" s="186">
        <f t="shared" ref="K299:K305" si="16">I299*J299</f>
        <v>0</v>
      </c>
      <c r="L299" s="101"/>
      <c r="M299" s="188"/>
      <c r="N299" s="129"/>
    </row>
    <row r="300" spans="1:14" ht="70.5" outlineLevel="2">
      <c r="A300" s="126" t="s">
        <v>567</v>
      </c>
      <c r="B300" s="127" t="s">
        <v>568</v>
      </c>
      <c r="C300" s="133" t="s">
        <v>569</v>
      </c>
      <c r="D300" s="39" t="s">
        <v>326</v>
      </c>
      <c r="E300" s="128">
        <v>1</v>
      </c>
      <c r="F300" s="100">
        <v>448000</v>
      </c>
      <c r="G300" s="186">
        <f t="shared" si="15"/>
        <v>448000</v>
      </c>
      <c r="H300" s="100"/>
      <c r="I300" s="187">
        <v>1</v>
      </c>
      <c r="J300" s="101"/>
      <c r="K300" s="186">
        <f t="shared" si="16"/>
        <v>0</v>
      </c>
      <c r="L300" s="101"/>
      <c r="M300" s="188"/>
      <c r="N300" s="129"/>
    </row>
    <row r="301" spans="1:14" ht="70.5" outlineLevel="2">
      <c r="A301" s="126" t="s">
        <v>570</v>
      </c>
      <c r="B301" s="127" t="s">
        <v>571</v>
      </c>
      <c r="C301" s="133" t="s">
        <v>572</v>
      </c>
      <c r="D301" s="39" t="s">
        <v>326</v>
      </c>
      <c r="E301" s="128">
        <v>4</v>
      </c>
      <c r="F301" s="100">
        <v>310000</v>
      </c>
      <c r="G301" s="186">
        <f t="shared" si="15"/>
        <v>1240000</v>
      </c>
      <c r="H301" s="100"/>
      <c r="I301" s="187">
        <v>4</v>
      </c>
      <c r="J301" s="101"/>
      <c r="K301" s="186">
        <f t="shared" si="16"/>
        <v>0</v>
      </c>
      <c r="L301" s="101"/>
      <c r="M301" s="188"/>
      <c r="N301" s="129"/>
    </row>
    <row r="302" spans="1:14" ht="70.5" outlineLevel="2">
      <c r="A302" s="126" t="s">
        <v>573</v>
      </c>
      <c r="B302" s="127" t="s">
        <v>574</v>
      </c>
      <c r="C302" s="133" t="s">
        <v>575</v>
      </c>
      <c r="D302" s="39" t="s">
        <v>326</v>
      </c>
      <c r="E302" s="128">
        <v>7</v>
      </c>
      <c r="F302" s="100">
        <v>459000</v>
      </c>
      <c r="G302" s="186">
        <f t="shared" si="15"/>
        <v>3213000</v>
      </c>
      <c r="H302" s="100"/>
      <c r="I302" s="187">
        <v>7</v>
      </c>
      <c r="J302" s="101"/>
      <c r="K302" s="186">
        <f t="shared" si="16"/>
        <v>0</v>
      </c>
      <c r="L302" s="101"/>
      <c r="M302" s="188"/>
      <c r="N302" s="129"/>
    </row>
    <row r="303" spans="1:14" ht="70.5" outlineLevel="2">
      <c r="A303" s="126" t="s">
        <v>576</v>
      </c>
      <c r="B303" s="127" t="s">
        <v>577</v>
      </c>
      <c r="C303" s="133" t="s">
        <v>578</v>
      </c>
      <c r="D303" s="39" t="s">
        <v>326</v>
      </c>
      <c r="E303" s="128">
        <v>6</v>
      </c>
      <c r="F303" s="100">
        <v>658000</v>
      </c>
      <c r="G303" s="186">
        <f t="shared" si="15"/>
        <v>3948000</v>
      </c>
      <c r="H303" s="100"/>
      <c r="I303" s="187">
        <v>6</v>
      </c>
      <c r="J303" s="101"/>
      <c r="K303" s="186">
        <f t="shared" si="16"/>
        <v>0</v>
      </c>
      <c r="L303" s="101"/>
      <c r="M303" s="188"/>
      <c r="N303" s="129"/>
    </row>
    <row r="304" spans="1:14" ht="70.5" outlineLevel="2">
      <c r="A304" s="126" t="s">
        <v>579</v>
      </c>
      <c r="B304" s="127" t="s">
        <v>580</v>
      </c>
      <c r="C304" s="133" t="s">
        <v>581</v>
      </c>
      <c r="D304" s="39" t="s">
        <v>326</v>
      </c>
      <c r="E304" s="128">
        <v>4</v>
      </c>
      <c r="F304" s="100">
        <v>530000</v>
      </c>
      <c r="G304" s="186">
        <f t="shared" si="15"/>
        <v>2120000</v>
      </c>
      <c r="H304" s="100"/>
      <c r="I304" s="187">
        <v>4</v>
      </c>
      <c r="J304" s="101"/>
      <c r="K304" s="186">
        <f t="shared" si="16"/>
        <v>0</v>
      </c>
      <c r="L304" s="101"/>
      <c r="M304" s="188"/>
      <c r="N304" s="129"/>
    </row>
    <row r="305" spans="1:14" ht="56.25" outlineLevel="2">
      <c r="A305" s="126" t="s">
        <v>582</v>
      </c>
      <c r="B305" s="127" t="s">
        <v>583</v>
      </c>
      <c r="C305" s="133" t="s">
        <v>584</v>
      </c>
      <c r="D305" s="39" t="s">
        <v>326</v>
      </c>
      <c r="E305" s="128">
        <v>13</v>
      </c>
      <c r="F305" s="100">
        <v>289999.43</v>
      </c>
      <c r="G305" s="186">
        <f t="shared" si="15"/>
        <v>3769992.59</v>
      </c>
      <c r="H305" s="100"/>
      <c r="I305" s="187">
        <v>13</v>
      </c>
      <c r="J305" s="101"/>
      <c r="K305" s="186">
        <f t="shared" si="16"/>
        <v>0</v>
      </c>
      <c r="L305" s="101"/>
      <c r="M305" s="188"/>
      <c r="N305" s="129"/>
    </row>
    <row r="306" spans="1:14" outlineLevel="2">
      <c r="A306" s="104"/>
      <c r="B306" s="38"/>
      <c r="C306" s="110"/>
      <c r="D306" s="38"/>
      <c r="E306" s="38"/>
      <c r="F306" s="111"/>
      <c r="G306" s="228"/>
      <c r="H306" s="111"/>
      <c r="I306" s="285"/>
      <c r="J306" s="112"/>
      <c r="K306" s="228"/>
      <c r="L306" s="112"/>
      <c r="M306" s="200"/>
      <c r="N306" s="113"/>
    </row>
    <row r="307" spans="1:14" outlineLevel="1">
      <c r="A307" s="120"/>
      <c r="B307" s="122"/>
      <c r="C307" s="121" t="s">
        <v>585</v>
      </c>
      <c r="D307" s="122"/>
      <c r="E307" s="122"/>
      <c r="F307" s="123"/>
      <c r="G307" s="230">
        <f>SUM(G299:G305)</f>
        <v>15658992.59</v>
      </c>
      <c r="H307" s="167"/>
      <c r="I307" s="120"/>
      <c r="J307" s="124"/>
      <c r="K307" s="230">
        <f>SUM(K299:K305)</f>
        <v>0</v>
      </c>
      <c r="L307" s="168"/>
      <c r="M307" s="202"/>
      <c r="N307" s="125"/>
    </row>
    <row r="308" spans="1:14" outlineLevel="1">
      <c r="A308" s="104"/>
      <c r="B308" s="38"/>
      <c r="C308" s="110"/>
      <c r="D308" s="38"/>
      <c r="E308" s="38"/>
      <c r="F308" s="111"/>
      <c r="G308" s="228"/>
      <c r="H308" s="111"/>
      <c r="I308" s="285"/>
      <c r="J308" s="112"/>
      <c r="K308" s="228"/>
      <c r="L308" s="112"/>
      <c r="M308" s="200"/>
      <c r="N308" s="113"/>
    </row>
    <row r="309" spans="1:14" outlineLevel="1">
      <c r="A309" s="120"/>
      <c r="B309" s="122" t="s">
        <v>586</v>
      </c>
      <c r="C309" s="121" t="s">
        <v>587</v>
      </c>
      <c r="D309" s="122"/>
      <c r="E309" s="122"/>
      <c r="F309" s="123"/>
      <c r="G309" s="230"/>
      <c r="H309" s="167"/>
      <c r="I309" s="120"/>
      <c r="J309" s="124"/>
      <c r="K309" s="230"/>
      <c r="L309" s="168"/>
      <c r="M309" s="202"/>
      <c r="N309" s="125"/>
    </row>
    <row r="310" spans="1:14" ht="70.5" outlineLevel="2">
      <c r="A310" s="126" t="s">
        <v>588</v>
      </c>
      <c r="B310" s="127" t="s">
        <v>589</v>
      </c>
      <c r="C310" s="135" t="s">
        <v>590</v>
      </c>
      <c r="D310" s="39" t="s">
        <v>326</v>
      </c>
      <c r="E310" s="128">
        <v>6</v>
      </c>
      <c r="F310" s="100">
        <v>424845.22</v>
      </c>
      <c r="G310" s="186">
        <f>E310*F310</f>
        <v>2549071.3199999998</v>
      </c>
      <c r="H310" s="100"/>
      <c r="I310" s="187">
        <v>6</v>
      </c>
      <c r="J310" s="101"/>
      <c r="K310" s="186">
        <f>I310*J310</f>
        <v>0</v>
      </c>
      <c r="L310" s="101"/>
      <c r="M310" s="188"/>
      <c r="N310" s="129"/>
    </row>
    <row r="311" spans="1:14" ht="42" outlineLevel="2">
      <c r="A311" s="126" t="s">
        <v>591</v>
      </c>
      <c r="B311" s="127" t="s">
        <v>592</v>
      </c>
      <c r="C311" s="133" t="s">
        <v>593</v>
      </c>
      <c r="D311" s="39" t="s">
        <v>326</v>
      </c>
      <c r="E311" s="128">
        <v>1</v>
      </c>
      <c r="F311" s="100">
        <v>4700000</v>
      </c>
      <c r="G311" s="186">
        <f>E311*F311</f>
        <v>4700000</v>
      </c>
      <c r="H311" s="100"/>
      <c r="I311" s="187">
        <v>1</v>
      </c>
      <c r="J311" s="101"/>
      <c r="K311" s="186">
        <f>I311*J311</f>
        <v>0</v>
      </c>
      <c r="L311" s="101"/>
      <c r="M311" s="188"/>
      <c r="N311" s="129"/>
    </row>
    <row r="312" spans="1:14" ht="154.5" outlineLevel="2">
      <c r="A312" s="126" t="s">
        <v>594</v>
      </c>
      <c r="B312" s="127" t="s">
        <v>595</v>
      </c>
      <c r="C312" s="110" t="s">
        <v>596</v>
      </c>
      <c r="D312" s="39" t="s">
        <v>326</v>
      </c>
      <c r="E312" s="128">
        <v>1</v>
      </c>
      <c r="F312" s="100">
        <v>2141881</v>
      </c>
      <c r="G312" s="186">
        <f>E312*F312</f>
        <v>2141881</v>
      </c>
      <c r="H312" s="100"/>
      <c r="I312" s="187">
        <v>1</v>
      </c>
      <c r="J312" s="101"/>
      <c r="K312" s="186">
        <f>I312*J312</f>
        <v>0</v>
      </c>
      <c r="L312" s="101"/>
      <c r="M312" s="188"/>
      <c r="N312" s="129"/>
    </row>
    <row r="313" spans="1:14" ht="42" outlineLevel="2">
      <c r="A313" s="126" t="s">
        <v>597</v>
      </c>
      <c r="B313" s="127" t="s">
        <v>598</v>
      </c>
      <c r="C313" s="133" t="s">
        <v>599</v>
      </c>
      <c r="D313" s="39" t="s">
        <v>326</v>
      </c>
      <c r="E313" s="128">
        <v>0</v>
      </c>
      <c r="F313" s="100">
        <v>787100</v>
      </c>
      <c r="G313" s="186">
        <f>E313*F313</f>
        <v>0</v>
      </c>
      <c r="H313" s="100"/>
      <c r="I313" s="187">
        <v>0</v>
      </c>
      <c r="J313" s="101"/>
      <c r="K313" s="186">
        <f>I313*J313</f>
        <v>0</v>
      </c>
      <c r="L313" s="101"/>
      <c r="M313" s="188"/>
      <c r="N313" s="129"/>
    </row>
    <row r="314" spans="1:14" outlineLevel="2">
      <c r="A314" s="104"/>
      <c r="B314" s="38"/>
      <c r="C314" s="110"/>
      <c r="D314" s="38"/>
      <c r="E314" s="38"/>
      <c r="F314" s="111"/>
      <c r="G314" s="228"/>
      <c r="H314" s="111"/>
      <c r="I314" s="285"/>
      <c r="J314" s="112"/>
      <c r="K314" s="228"/>
      <c r="L314" s="112"/>
      <c r="M314" s="200"/>
      <c r="N314" s="113"/>
    </row>
    <row r="315" spans="1:14" outlineLevel="1">
      <c r="A315" s="120"/>
      <c r="B315" s="122"/>
      <c r="C315" s="121" t="s">
        <v>600</v>
      </c>
      <c r="D315" s="122"/>
      <c r="E315" s="122"/>
      <c r="F315" s="123"/>
      <c r="G315" s="230">
        <f>SUM(G310:G313)</f>
        <v>9390952.3200000003</v>
      </c>
      <c r="H315" s="167"/>
      <c r="I315" s="120"/>
      <c r="J315" s="124"/>
      <c r="K315" s="230">
        <f>SUM(K310:K313)</f>
        <v>0</v>
      </c>
      <c r="L315" s="168"/>
      <c r="M315" s="202"/>
      <c r="N315" s="125"/>
    </row>
    <row r="316" spans="1:14" outlineLevel="1">
      <c r="A316" s="104"/>
      <c r="B316" s="38"/>
      <c r="C316" s="110"/>
      <c r="D316" s="38"/>
      <c r="E316" s="38"/>
      <c r="F316" s="111"/>
      <c r="G316" s="228"/>
      <c r="H316" s="111"/>
      <c r="I316" s="285"/>
      <c r="J316" s="112"/>
      <c r="K316" s="228"/>
      <c r="L316" s="112"/>
      <c r="M316" s="200"/>
      <c r="N316" s="113"/>
    </row>
    <row r="317" spans="1:14" outlineLevel="1">
      <c r="A317" s="120"/>
      <c r="B317" s="122" t="s">
        <v>601</v>
      </c>
      <c r="C317" s="121" t="s">
        <v>602</v>
      </c>
      <c r="D317" s="122"/>
      <c r="E317" s="122"/>
      <c r="F317" s="123"/>
      <c r="G317" s="230"/>
      <c r="H317" s="167"/>
      <c r="I317" s="120"/>
      <c r="J317" s="124"/>
      <c r="K317" s="230"/>
      <c r="L317" s="168"/>
      <c r="M317" s="202"/>
      <c r="N317" s="125"/>
    </row>
    <row r="318" spans="1:14" ht="126.75" outlineLevel="2">
      <c r="A318" s="126" t="s">
        <v>603</v>
      </c>
      <c r="B318" s="127" t="s">
        <v>604</v>
      </c>
      <c r="C318" s="135" t="s">
        <v>605</v>
      </c>
      <c r="D318" s="39" t="s">
        <v>326</v>
      </c>
      <c r="E318" s="128">
        <v>2</v>
      </c>
      <c r="F318" s="100">
        <v>10787640.800000001</v>
      </c>
      <c r="G318" s="186">
        <f t="shared" ref="G318:G328" si="17">E318*F318</f>
        <v>21575281.600000001</v>
      </c>
      <c r="H318" s="100"/>
      <c r="I318" s="187">
        <v>2</v>
      </c>
      <c r="J318" s="101"/>
      <c r="K318" s="186">
        <f t="shared" ref="K318:K328" si="18">I318*J318</f>
        <v>0</v>
      </c>
      <c r="L318" s="101"/>
      <c r="M318" s="188"/>
      <c r="N318" s="129"/>
    </row>
    <row r="319" spans="1:14" ht="98.25" outlineLevel="2">
      <c r="A319" s="126" t="s">
        <v>606</v>
      </c>
      <c r="B319" s="127" t="s">
        <v>607</v>
      </c>
      <c r="C319" s="145" t="s">
        <v>608</v>
      </c>
      <c r="D319" s="39" t="s">
        <v>326</v>
      </c>
      <c r="E319" s="128">
        <v>1</v>
      </c>
      <c r="F319" s="100">
        <v>14628968</v>
      </c>
      <c r="G319" s="186">
        <f t="shared" si="17"/>
        <v>14628968</v>
      </c>
      <c r="H319" s="100"/>
      <c r="I319" s="187">
        <v>1</v>
      </c>
      <c r="J319" s="101"/>
      <c r="K319" s="186">
        <f t="shared" si="18"/>
        <v>0</v>
      </c>
      <c r="L319" s="101"/>
      <c r="M319" s="188"/>
      <c r="N319" s="129"/>
    </row>
    <row r="320" spans="1:14" ht="112.5" outlineLevel="2">
      <c r="A320" s="126" t="s">
        <v>609</v>
      </c>
      <c r="B320" s="127" t="s">
        <v>610</v>
      </c>
      <c r="C320" s="133" t="s">
        <v>611</v>
      </c>
      <c r="D320" s="39" t="s">
        <v>326</v>
      </c>
      <c r="E320" s="128">
        <v>0</v>
      </c>
      <c r="F320" s="100">
        <v>10787640.800000001</v>
      </c>
      <c r="G320" s="186">
        <f t="shared" si="17"/>
        <v>0</v>
      </c>
      <c r="H320" s="100"/>
      <c r="I320" s="187">
        <v>0</v>
      </c>
      <c r="J320" s="101"/>
      <c r="K320" s="186">
        <f t="shared" si="18"/>
        <v>0</v>
      </c>
      <c r="L320" s="101"/>
      <c r="M320" s="188"/>
      <c r="N320" s="129"/>
    </row>
    <row r="321" spans="1:14" ht="84.75" outlineLevel="2">
      <c r="A321" s="126" t="s">
        <v>612</v>
      </c>
      <c r="B321" s="127" t="s">
        <v>613</v>
      </c>
      <c r="C321" s="145" t="s">
        <v>614</v>
      </c>
      <c r="D321" s="39" t="s">
        <v>326</v>
      </c>
      <c r="E321" s="128">
        <v>1</v>
      </c>
      <c r="F321" s="100">
        <v>3312113.6</v>
      </c>
      <c r="G321" s="186">
        <f t="shared" si="17"/>
        <v>3312113.6</v>
      </c>
      <c r="H321" s="100"/>
      <c r="I321" s="187">
        <v>1</v>
      </c>
      <c r="J321" s="101"/>
      <c r="K321" s="186">
        <f t="shared" si="18"/>
        <v>0</v>
      </c>
      <c r="L321" s="101"/>
      <c r="M321" s="188"/>
      <c r="N321" s="129"/>
    </row>
    <row r="322" spans="1:14" ht="112.5" outlineLevel="2">
      <c r="A322" s="126" t="s">
        <v>615</v>
      </c>
      <c r="B322" s="127" t="s">
        <v>616</v>
      </c>
      <c r="C322" s="145" t="s">
        <v>617</v>
      </c>
      <c r="D322" s="39" t="s">
        <v>326</v>
      </c>
      <c r="E322" s="128">
        <v>0</v>
      </c>
      <c r="F322" s="100">
        <v>14222554.4</v>
      </c>
      <c r="G322" s="186">
        <f t="shared" si="17"/>
        <v>0</v>
      </c>
      <c r="H322" s="100"/>
      <c r="I322" s="187">
        <v>0</v>
      </c>
      <c r="J322" s="101"/>
      <c r="K322" s="186">
        <f t="shared" si="18"/>
        <v>0</v>
      </c>
      <c r="L322" s="101"/>
      <c r="M322" s="188"/>
      <c r="N322" s="129"/>
    </row>
    <row r="323" spans="1:14" ht="84.75" outlineLevel="2">
      <c r="A323" s="126" t="s">
        <v>618</v>
      </c>
      <c r="B323" s="127" t="s">
        <v>619</v>
      </c>
      <c r="C323" s="145" t="s">
        <v>620</v>
      </c>
      <c r="D323" s="39" t="s">
        <v>326</v>
      </c>
      <c r="E323" s="128">
        <v>1</v>
      </c>
      <c r="F323" s="100">
        <v>4726720.4000000004</v>
      </c>
      <c r="G323" s="186">
        <f t="shared" si="17"/>
        <v>4726720.4000000004</v>
      </c>
      <c r="H323" s="100"/>
      <c r="I323" s="187">
        <v>1</v>
      </c>
      <c r="J323" s="101"/>
      <c r="K323" s="186">
        <f t="shared" si="18"/>
        <v>0</v>
      </c>
      <c r="L323" s="101"/>
      <c r="M323" s="188"/>
      <c r="N323" s="129"/>
    </row>
    <row r="324" spans="1:14" ht="84.75" outlineLevel="2">
      <c r="A324" s="126" t="s">
        <v>621</v>
      </c>
      <c r="B324" s="127" t="s">
        <v>622</v>
      </c>
      <c r="C324" s="145" t="s">
        <v>623</v>
      </c>
      <c r="D324" s="39" t="s">
        <v>326</v>
      </c>
      <c r="E324" s="128">
        <v>1</v>
      </c>
      <c r="F324" s="100">
        <v>1897506.8</v>
      </c>
      <c r="G324" s="186">
        <f t="shared" si="17"/>
        <v>1897506.8</v>
      </c>
      <c r="H324" s="100"/>
      <c r="I324" s="187">
        <v>1</v>
      </c>
      <c r="J324" s="101"/>
      <c r="K324" s="186">
        <f t="shared" si="18"/>
        <v>0</v>
      </c>
      <c r="L324" s="101"/>
      <c r="M324" s="188"/>
      <c r="N324" s="129"/>
    </row>
    <row r="325" spans="1:14" ht="84.75" outlineLevel="2">
      <c r="A325" s="126" t="s">
        <v>624</v>
      </c>
      <c r="B325" s="127" t="s">
        <v>625</v>
      </c>
      <c r="C325" s="135" t="s">
        <v>626</v>
      </c>
      <c r="D325" s="39" t="s">
        <v>326</v>
      </c>
      <c r="E325" s="128">
        <v>1</v>
      </c>
      <c r="F325" s="100">
        <v>7817386.7999999998</v>
      </c>
      <c r="G325" s="186">
        <f t="shared" si="17"/>
        <v>7817386.7999999998</v>
      </c>
      <c r="H325" s="100"/>
      <c r="I325" s="187">
        <v>1</v>
      </c>
      <c r="J325" s="101"/>
      <c r="K325" s="186">
        <f t="shared" si="18"/>
        <v>0</v>
      </c>
      <c r="L325" s="101"/>
      <c r="M325" s="188"/>
      <c r="N325" s="129"/>
    </row>
    <row r="326" spans="1:14" ht="112.5" outlineLevel="2">
      <c r="A326" s="126" t="s">
        <v>627</v>
      </c>
      <c r="B326" s="127" t="s">
        <v>628</v>
      </c>
      <c r="C326" s="135" t="s">
        <v>629</v>
      </c>
      <c r="D326" s="39" t="s">
        <v>326</v>
      </c>
      <c r="E326" s="128">
        <v>2</v>
      </c>
      <c r="F326" s="100">
        <v>10304740.800000001</v>
      </c>
      <c r="G326" s="186">
        <f t="shared" si="17"/>
        <v>20609481.600000001</v>
      </c>
      <c r="H326" s="100"/>
      <c r="I326" s="187">
        <v>2</v>
      </c>
      <c r="J326" s="101"/>
      <c r="K326" s="186">
        <f t="shared" si="18"/>
        <v>0</v>
      </c>
      <c r="L326" s="101"/>
      <c r="M326" s="188"/>
      <c r="N326" s="129"/>
    </row>
    <row r="327" spans="1:14" ht="70.5" outlineLevel="2">
      <c r="A327" s="126" t="s">
        <v>630</v>
      </c>
      <c r="B327" s="127" t="s">
        <v>631</v>
      </c>
      <c r="C327" s="145" t="s">
        <v>632</v>
      </c>
      <c r="D327" s="39" t="s">
        <v>326</v>
      </c>
      <c r="E327" s="128">
        <v>1</v>
      </c>
      <c r="F327" s="100">
        <v>14471563.039999999</v>
      </c>
      <c r="G327" s="186">
        <f t="shared" si="17"/>
        <v>14471563.039999999</v>
      </c>
      <c r="H327" s="100"/>
      <c r="I327" s="187">
        <v>1</v>
      </c>
      <c r="J327" s="101"/>
      <c r="K327" s="186">
        <f t="shared" si="18"/>
        <v>0</v>
      </c>
      <c r="L327" s="101"/>
      <c r="M327" s="188"/>
      <c r="N327" s="129"/>
    </row>
    <row r="328" spans="1:14" ht="84.75" outlineLevel="2">
      <c r="A328" s="126" t="s">
        <v>633</v>
      </c>
      <c r="B328" s="127" t="s">
        <v>634</v>
      </c>
      <c r="C328" s="133" t="s">
        <v>635</v>
      </c>
      <c r="D328" s="39" t="s">
        <v>326</v>
      </c>
      <c r="E328" s="128">
        <v>1</v>
      </c>
      <c r="F328" s="100">
        <v>26000043.109999999</v>
      </c>
      <c r="G328" s="186">
        <f t="shared" si="17"/>
        <v>26000043.109999999</v>
      </c>
      <c r="H328" s="100"/>
      <c r="I328" s="187">
        <v>1</v>
      </c>
      <c r="J328" s="101"/>
      <c r="K328" s="186">
        <f t="shared" si="18"/>
        <v>0</v>
      </c>
      <c r="L328" s="101"/>
      <c r="M328" s="188"/>
      <c r="N328" s="129"/>
    </row>
    <row r="329" spans="1:14" outlineLevel="2">
      <c r="A329" s="104"/>
      <c r="B329" s="38"/>
      <c r="C329" s="110"/>
      <c r="D329" s="38"/>
      <c r="E329" s="38"/>
      <c r="F329" s="111"/>
      <c r="G329" s="228"/>
      <c r="H329" s="111"/>
      <c r="I329" s="285"/>
      <c r="J329" s="112"/>
      <c r="K329" s="228"/>
      <c r="L329" s="112"/>
      <c r="M329" s="200"/>
      <c r="N329" s="113"/>
    </row>
    <row r="330" spans="1:14" outlineLevel="1">
      <c r="A330" s="120"/>
      <c r="B330" s="122"/>
      <c r="C330" s="121" t="s">
        <v>636</v>
      </c>
      <c r="D330" s="122"/>
      <c r="E330" s="122"/>
      <c r="F330" s="123"/>
      <c r="G330" s="230">
        <f>SUM(G318:G328)</f>
        <v>115039064.95</v>
      </c>
      <c r="H330" s="167"/>
      <c r="I330" s="120"/>
      <c r="J330" s="124"/>
      <c r="K330" s="230">
        <f>SUM(K318:K328)</f>
        <v>0</v>
      </c>
      <c r="L330" s="168"/>
      <c r="M330" s="202"/>
      <c r="N330" s="125"/>
    </row>
    <row r="331" spans="1:14" outlineLevel="1">
      <c r="A331" s="104"/>
      <c r="B331" s="38"/>
      <c r="C331" s="110"/>
      <c r="D331" s="38"/>
      <c r="E331" s="38"/>
      <c r="F331" s="111"/>
      <c r="G331" s="228"/>
      <c r="H331" s="111"/>
      <c r="I331" s="285"/>
      <c r="J331" s="112"/>
      <c r="K331" s="228"/>
      <c r="L331" s="112"/>
      <c r="M331" s="200"/>
      <c r="N331" s="113"/>
    </row>
    <row r="332" spans="1:14">
      <c r="A332" s="114"/>
      <c r="B332" s="115"/>
      <c r="C332" s="325" t="s">
        <v>637</v>
      </c>
      <c r="D332" s="115"/>
      <c r="E332" s="115"/>
      <c r="F332" s="117"/>
      <c r="G332" s="229">
        <f>SUM(G330+G315+G307+G296+G286+G274+G266)</f>
        <v>647794537.37</v>
      </c>
      <c r="H332" s="167"/>
      <c r="I332" s="114"/>
      <c r="J332" s="118"/>
      <c r="K332" s="229">
        <f>SUM(K330+K315+K307+K296+K286+K274+K266)</f>
        <v>0</v>
      </c>
      <c r="L332" s="168"/>
      <c r="M332" s="201"/>
      <c r="N332" s="119"/>
    </row>
    <row r="333" spans="1:14">
      <c r="A333" s="104"/>
      <c r="B333" s="38"/>
      <c r="C333" s="110"/>
      <c r="D333" s="38"/>
      <c r="E333" s="38"/>
      <c r="F333" s="111"/>
      <c r="G333" s="228"/>
      <c r="H333" s="111"/>
      <c r="I333" s="285"/>
      <c r="J333" s="112"/>
      <c r="K333" s="228"/>
      <c r="L333" s="112"/>
      <c r="M333" s="200"/>
      <c r="N333" s="113"/>
    </row>
    <row r="334" spans="1:14">
      <c r="A334" s="114"/>
      <c r="B334" s="115" t="s">
        <v>638</v>
      </c>
      <c r="C334" s="116" t="s">
        <v>639</v>
      </c>
      <c r="D334" s="115"/>
      <c r="E334" s="115"/>
      <c r="F334" s="117"/>
      <c r="G334" s="229"/>
      <c r="H334" s="167"/>
      <c r="I334" s="114"/>
      <c r="J334" s="118"/>
      <c r="K334" s="229"/>
      <c r="L334" s="168"/>
      <c r="M334" s="201"/>
      <c r="N334" s="119"/>
    </row>
    <row r="335" spans="1:14" outlineLevel="1">
      <c r="A335" s="104"/>
      <c r="B335" s="38"/>
      <c r="C335" s="110"/>
      <c r="D335" s="38"/>
      <c r="E335" s="38"/>
      <c r="F335" s="111"/>
      <c r="G335" s="228"/>
      <c r="H335" s="111"/>
      <c r="I335" s="285"/>
      <c r="J335" s="112"/>
      <c r="K335" s="228"/>
      <c r="L335" s="112"/>
      <c r="M335" s="200"/>
      <c r="N335" s="113"/>
    </row>
    <row r="336" spans="1:14" outlineLevel="1">
      <c r="A336" s="120"/>
      <c r="B336" s="122" t="s">
        <v>640</v>
      </c>
      <c r="C336" s="121" t="s">
        <v>641</v>
      </c>
      <c r="D336" s="122"/>
      <c r="E336" s="122"/>
      <c r="F336" s="123"/>
      <c r="G336" s="230"/>
      <c r="H336" s="167"/>
      <c r="I336" s="120"/>
      <c r="J336" s="124"/>
      <c r="K336" s="230"/>
      <c r="L336" s="168"/>
      <c r="M336" s="202"/>
      <c r="N336" s="125"/>
    </row>
    <row r="337" spans="1:14" ht="84.75" outlineLevel="2">
      <c r="A337" s="126" t="s">
        <v>642</v>
      </c>
      <c r="B337" s="127" t="s">
        <v>643</v>
      </c>
      <c r="C337" s="135" t="s">
        <v>644</v>
      </c>
      <c r="D337" s="39" t="s">
        <v>326</v>
      </c>
      <c r="E337" s="128">
        <v>231</v>
      </c>
      <c r="F337" s="100">
        <v>24990</v>
      </c>
      <c r="G337" s="186">
        <f>E337*F337</f>
        <v>5772690</v>
      </c>
      <c r="H337" s="100"/>
      <c r="I337" s="187">
        <v>231</v>
      </c>
      <c r="J337" s="101"/>
      <c r="K337" s="186">
        <f>I337*J337</f>
        <v>0</v>
      </c>
      <c r="L337" s="101"/>
      <c r="M337" s="188"/>
      <c r="N337" s="129"/>
    </row>
    <row r="338" spans="1:14" ht="84.75" outlineLevel="2">
      <c r="A338" s="126" t="s">
        <v>645</v>
      </c>
      <c r="B338" s="127" t="s">
        <v>646</v>
      </c>
      <c r="C338" s="135" t="s">
        <v>647</v>
      </c>
      <c r="D338" s="39" t="s">
        <v>326</v>
      </c>
      <c r="E338" s="128">
        <v>0.8</v>
      </c>
      <c r="F338" s="100">
        <v>384021</v>
      </c>
      <c r="G338" s="186">
        <f>E338*F338</f>
        <v>307216.8</v>
      </c>
      <c r="H338" s="100"/>
      <c r="I338" s="187">
        <v>0.8</v>
      </c>
      <c r="J338" s="101"/>
      <c r="K338" s="186">
        <f>I338*J338</f>
        <v>0</v>
      </c>
      <c r="L338" s="101"/>
      <c r="M338" s="188"/>
      <c r="N338" s="129"/>
    </row>
    <row r="339" spans="1:14" outlineLevel="2">
      <c r="A339" s="104"/>
      <c r="B339" s="38"/>
      <c r="C339" s="110"/>
      <c r="D339" s="38"/>
      <c r="E339" s="38"/>
      <c r="F339" s="111"/>
      <c r="G339" s="228"/>
      <c r="H339" s="111"/>
      <c r="I339" s="285"/>
      <c r="J339" s="112"/>
      <c r="K339" s="228"/>
      <c r="L339" s="112"/>
      <c r="M339" s="200"/>
      <c r="N339" s="113"/>
    </row>
    <row r="340" spans="1:14" outlineLevel="1">
      <c r="A340" s="120"/>
      <c r="B340" s="122"/>
      <c r="C340" s="121" t="s">
        <v>648</v>
      </c>
      <c r="D340" s="122"/>
      <c r="E340" s="122"/>
      <c r="F340" s="123"/>
      <c r="G340" s="230">
        <f>SUM(G337:G338)</f>
        <v>6079906.7999999998</v>
      </c>
      <c r="H340" s="167"/>
      <c r="I340" s="120"/>
      <c r="J340" s="124"/>
      <c r="K340" s="230">
        <f>SUM(K337:K338)</f>
        <v>0</v>
      </c>
      <c r="L340" s="168"/>
      <c r="M340" s="202"/>
      <c r="N340" s="125"/>
    </row>
    <row r="341" spans="1:14" outlineLevel="1">
      <c r="A341" s="104"/>
      <c r="B341" s="38"/>
      <c r="C341" s="110"/>
      <c r="D341" s="38"/>
      <c r="E341" s="38"/>
      <c r="F341" s="111"/>
      <c r="G341" s="228"/>
      <c r="H341" s="111"/>
      <c r="I341" s="285"/>
      <c r="J341" s="112"/>
      <c r="K341" s="228"/>
      <c r="L341" s="112"/>
      <c r="M341" s="200"/>
      <c r="N341" s="113"/>
    </row>
    <row r="342" spans="1:14" outlineLevel="1">
      <c r="A342" s="120"/>
      <c r="B342" s="122" t="s">
        <v>649</v>
      </c>
      <c r="C342" s="121" t="s">
        <v>650</v>
      </c>
      <c r="D342" s="122"/>
      <c r="E342" s="122"/>
      <c r="F342" s="123"/>
      <c r="G342" s="230"/>
      <c r="H342" s="167"/>
      <c r="I342" s="120"/>
      <c r="J342" s="124"/>
      <c r="K342" s="230"/>
      <c r="L342" s="168"/>
      <c r="M342" s="202"/>
      <c r="N342" s="125"/>
    </row>
    <row r="343" spans="1:14" ht="56.25" outlineLevel="2">
      <c r="A343" s="126" t="s">
        <v>651</v>
      </c>
      <c r="B343" s="127" t="s">
        <v>652</v>
      </c>
      <c r="C343" s="133" t="s">
        <v>653</v>
      </c>
      <c r="D343" s="39" t="s">
        <v>190</v>
      </c>
      <c r="E343" s="128">
        <v>140</v>
      </c>
      <c r="F343" s="313">
        <v>35435.473149999998</v>
      </c>
      <c r="G343" s="186">
        <f t="shared" ref="G343:G357" si="19">E343*F343</f>
        <v>4960966.2409999995</v>
      </c>
      <c r="H343" s="100"/>
      <c r="I343" s="187">
        <v>140</v>
      </c>
      <c r="J343" s="136"/>
      <c r="K343" s="186">
        <f t="shared" ref="K343:K357" si="20">I343*J343</f>
        <v>0</v>
      </c>
      <c r="L343" s="101"/>
      <c r="M343" s="207"/>
      <c r="N343" s="129"/>
    </row>
    <row r="344" spans="1:14" ht="56.25" outlineLevel="2">
      <c r="A344" s="126" t="s">
        <v>654</v>
      </c>
      <c r="B344" s="127" t="s">
        <v>655</v>
      </c>
      <c r="C344" s="133" t="s">
        <v>656</v>
      </c>
      <c r="D344" s="39" t="s">
        <v>190</v>
      </c>
      <c r="E344" s="128">
        <v>2825</v>
      </c>
      <c r="F344" s="313">
        <v>28673.916550000002</v>
      </c>
      <c r="G344" s="186">
        <f t="shared" si="19"/>
        <v>81003814.253750011</v>
      </c>
      <c r="H344" s="100"/>
      <c r="I344" s="187">
        <v>2825</v>
      </c>
      <c r="J344" s="136"/>
      <c r="K344" s="186">
        <f t="shared" si="20"/>
        <v>0</v>
      </c>
      <c r="L344" s="101"/>
      <c r="M344" s="207"/>
      <c r="N344" s="129"/>
    </row>
    <row r="345" spans="1:14" ht="56.25" outlineLevel="2">
      <c r="A345" s="126" t="s">
        <v>657</v>
      </c>
      <c r="B345" s="127" t="s">
        <v>658</v>
      </c>
      <c r="C345" s="133" t="s">
        <v>659</v>
      </c>
      <c r="D345" s="39" t="s">
        <v>190</v>
      </c>
      <c r="E345" s="128">
        <v>5530</v>
      </c>
      <c r="F345" s="326">
        <v>8023.3522499999999</v>
      </c>
      <c r="G345" s="186">
        <f t="shared" si="19"/>
        <v>44369137.942500003</v>
      </c>
      <c r="H345" s="100"/>
      <c r="I345" s="187">
        <v>5530</v>
      </c>
      <c r="J345" s="146"/>
      <c r="K345" s="186">
        <f t="shared" si="20"/>
        <v>0</v>
      </c>
      <c r="L345" s="101"/>
      <c r="M345" s="210"/>
      <c r="N345" s="129"/>
    </row>
    <row r="346" spans="1:14" ht="56.25" outlineLevel="2">
      <c r="A346" s="126" t="s">
        <v>660</v>
      </c>
      <c r="B346" s="127" t="s">
        <v>661</v>
      </c>
      <c r="C346" s="133" t="s">
        <v>662</v>
      </c>
      <c r="D346" s="39" t="s">
        <v>190</v>
      </c>
      <c r="E346" s="128">
        <v>633</v>
      </c>
      <c r="F346" s="313">
        <v>10497.36225</v>
      </c>
      <c r="G346" s="186">
        <f t="shared" si="19"/>
        <v>6644830.30425</v>
      </c>
      <c r="H346" s="100"/>
      <c r="I346" s="187">
        <v>633</v>
      </c>
      <c r="J346" s="136"/>
      <c r="K346" s="186">
        <f t="shared" si="20"/>
        <v>0</v>
      </c>
      <c r="L346" s="101"/>
      <c r="M346" s="207"/>
      <c r="N346" s="129"/>
    </row>
    <row r="347" spans="1:14" ht="42" outlineLevel="2">
      <c r="A347" s="126" t="s">
        <v>663</v>
      </c>
      <c r="B347" s="127" t="s">
        <v>664</v>
      </c>
      <c r="C347" s="133" t="s">
        <v>665</v>
      </c>
      <c r="D347" s="39" t="s">
        <v>326</v>
      </c>
      <c r="E347" s="128">
        <v>644</v>
      </c>
      <c r="F347" s="313">
        <v>356068.45750000002</v>
      </c>
      <c r="G347" s="186">
        <f t="shared" si="19"/>
        <v>229308086.63000003</v>
      </c>
      <c r="H347" s="100"/>
      <c r="I347" s="187">
        <v>644</v>
      </c>
      <c r="J347" s="136"/>
      <c r="K347" s="186">
        <f t="shared" si="20"/>
        <v>0</v>
      </c>
      <c r="L347" s="101"/>
      <c r="M347" s="207"/>
      <c r="N347" s="129"/>
    </row>
    <row r="348" spans="1:14" ht="28.5" outlineLevel="2">
      <c r="A348" s="130" t="s">
        <v>666</v>
      </c>
      <c r="B348" s="40" t="s">
        <v>667</v>
      </c>
      <c r="C348" s="135" t="s">
        <v>668</v>
      </c>
      <c r="D348" s="309" t="s">
        <v>326</v>
      </c>
      <c r="E348" s="128">
        <v>13</v>
      </c>
      <c r="F348" s="313">
        <v>8298.2472500000003</v>
      </c>
      <c r="G348" s="186">
        <f t="shared" si="19"/>
        <v>107877.21425</v>
      </c>
      <c r="H348" s="100"/>
      <c r="I348" s="187">
        <v>13</v>
      </c>
      <c r="J348" s="136"/>
      <c r="K348" s="186">
        <f t="shared" si="20"/>
        <v>0</v>
      </c>
      <c r="L348" s="101"/>
      <c r="M348" s="207"/>
      <c r="N348" s="129"/>
    </row>
    <row r="349" spans="1:14" ht="56.25" outlineLevel="2">
      <c r="A349" s="126" t="s">
        <v>669</v>
      </c>
      <c r="B349" s="127" t="s">
        <v>670</v>
      </c>
      <c r="C349" s="133" t="s">
        <v>671</v>
      </c>
      <c r="D349" s="39" t="s">
        <v>326</v>
      </c>
      <c r="E349" s="128">
        <v>46</v>
      </c>
      <c r="F349" s="313">
        <v>282707.18599999999</v>
      </c>
      <c r="G349" s="186">
        <f t="shared" si="19"/>
        <v>13004530.556</v>
      </c>
      <c r="H349" s="100"/>
      <c r="I349" s="187">
        <v>46</v>
      </c>
      <c r="J349" s="136"/>
      <c r="K349" s="186">
        <f t="shared" si="20"/>
        <v>0</v>
      </c>
      <c r="L349" s="101"/>
      <c r="M349" s="207"/>
      <c r="N349" s="129"/>
    </row>
    <row r="350" spans="1:14" ht="42" outlineLevel="2">
      <c r="A350" s="126" t="s">
        <v>672</v>
      </c>
      <c r="B350" s="127" t="s">
        <v>673</v>
      </c>
      <c r="C350" s="133" t="s">
        <v>674</v>
      </c>
      <c r="D350" s="39" t="s">
        <v>326</v>
      </c>
      <c r="E350" s="128">
        <v>45</v>
      </c>
      <c r="F350" s="313">
        <v>257537.57149999999</v>
      </c>
      <c r="G350" s="186">
        <f t="shared" si="19"/>
        <v>11589190.717499999</v>
      </c>
      <c r="H350" s="100"/>
      <c r="I350" s="187">
        <v>45</v>
      </c>
      <c r="J350" s="136"/>
      <c r="K350" s="186">
        <f t="shared" si="20"/>
        <v>0</v>
      </c>
      <c r="L350" s="101"/>
      <c r="M350" s="207"/>
      <c r="N350" s="129"/>
    </row>
    <row r="351" spans="1:14" ht="42" outlineLevel="2">
      <c r="A351" s="126" t="s">
        <v>675</v>
      </c>
      <c r="B351" s="127" t="s">
        <v>676</v>
      </c>
      <c r="C351" s="133" t="s">
        <v>677</v>
      </c>
      <c r="D351" s="39" t="s">
        <v>326</v>
      </c>
      <c r="E351" s="128">
        <v>8</v>
      </c>
      <c r="F351" s="313">
        <v>217008.47575000001</v>
      </c>
      <c r="G351" s="186">
        <f t="shared" si="19"/>
        <v>1736067.8060000001</v>
      </c>
      <c r="H351" s="100"/>
      <c r="I351" s="187">
        <v>8</v>
      </c>
      <c r="J351" s="136"/>
      <c r="K351" s="186">
        <f t="shared" si="20"/>
        <v>0</v>
      </c>
      <c r="L351" s="101"/>
      <c r="M351" s="207"/>
      <c r="N351" s="129"/>
    </row>
    <row r="352" spans="1:14" ht="42" outlineLevel="2">
      <c r="A352" s="126" t="s">
        <v>678</v>
      </c>
      <c r="B352" s="127" t="s">
        <v>679</v>
      </c>
      <c r="C352" s="133" t="s">
        <v>680</v>
      </c>
      <c r="D352" s="39" t="s">
        <v>326</v>
      </c>
      <c r="E352" s="128">
        <v>28</v>
      </c>
      <c r="F352" s="313">
        <v>156387.70000000001</v>
      </c>
      <c r="G352" s="186">
        <f t="shared" si="19"/>
        <v>4378855.6000000006</v>
      </c>
      <c r="H352" s="100"/>
      <c r="I352" s="187">
        <v>28</v>
      </c>
      <c r="J352" s="136"/>
      <c r="K352" s="186">
        <f t="shared" si="20"/>
        <v>0</v>
      </c>
      <c r="L352" s="101"/>
      <c r="M352" s="207"/>
      <c r="N352" s="129"/>
    </row>
    <row r="353" spans="1:14" ht="42" outlineLevel="2">
      <c r="A353" s="126" t="s">
        <v>681</v>
      </c>
      <c r="B353" s="127" t="s">
        <v>682</v>
      </c>
      <c r="C353" s="133" t="s">
        <v>683</v>
      </c>
      <c r="D353" s="39" t="s">
        <v>326</v>
      </c>
      <c r="E353" s="128">
        <v>6</v>
      </c>
      <c r="F353" s="313">
        <v>237350.33600000001</v>
      </c>
      <c r="G353" s="186">
        <f t="shared" si="19"/>
        <v>1424102.0160000001</v>
      </c>
      <c r="H353" s="100"/>
      <c r="I353" s="187">
        <v>6</v>
      </c>
      <c r="J353" s="136"/>
      <c r="K353" s="186">
        <f t="shared" si="20"/>
        <v>0</v>
      </c>
      <c r="L353" s="101"/>
      <c r="M353" s="207"/>
      <c r="N353" s="129"/>
    </row>
    <row r="354" spans="1:14" ht="42" outlineLevel="2">
      <c r="A354" s="126" t="s">
        <v>684</v>
      </c>
      <c r="B354" s="127" t="s">
        <v>685</v>
      </c>
      <c r="C354" s="133" t="s">
        <v>686</v>
      </c>
      <c r="D354" s="39" t="s">
        <v>326</v>
      </c>
      <c r="E354" s="128">
        <v>36</v>
      </c>
      <c r="F354" s="313">
        <v>123528.69500000001</v>
      </c>
      <c r="G354" s="186">
        <f t="shared" si="19"/>
        <v>4447033.0200000005</v>
      </c>
      <c r="H354" s="100"/>
      <c r="I354" s="187">
        <v>36</v>
      </c>
      <c r="J354" s="136"/>
      <c r="K354" s="186">
        <f t="shared" si="20"/>
        <v>0</v>
      </c>
      <c r="L354" s="101"/>
      <c r="M354" s="207"/>
      <c r="N354" s="129"/>
    </row>
    <row r="355" spans="1:14" ht="28.5" outlineLevel="2">
      <c r="A355" s="126" t="s">
        <v>687</v>
      </c>
      <c r="B355" s="127" t="s">
        <v>688</v>
      </c>
      <c r="C355" s="133" t="s">
        <v>689</v>
      </c>
      <c r="D355" s="39" t="s">
        <v>326</v>
      </c>
      <c r="E355" s="128">
        <v>1</v>
      </c>
      <c r="F355" s="313">
        <v>4149120.94</v>
      </c>
      <c r="G355" s="186">
        <f t="shared" si="19"/>
        <v>4149120.94</v>
      </c>
      <c r="H355" s="100"/>
      <c r="I355" s="187">
        <v>1</v>
      </c>
      <c r="J355" s="136"/>
      <c r="K355" s="186">
        <f t="shared" si="20"/>
        <v>0</v>
      </c>
      <c r="L355" s="101"/>
      <c r="M355" s="207"/>
      <c r="N355" s="129"/>
    </row>
    <row r="356" spans="1:14" ht="56.25" outlineLevel="2">
      <c r="A356" s="126" t="s">
        <v>690</v>
      </c>
      <c r="B356" s="127" t="s">
        <v>691</v>
      </c>
      <c r="C356" s="133" t="s">
        <v>692</v>
      </c>
      <c r="D356" s="39" t="s">
        <v>326</v>
      </c>
      <c r="E356" s="128">
        <v>1</v>
      </c>
      <c r="F356" s="313">
        <v>22858821.559999999</v>
      </c>
      <c r="G356" s="186">
        <f t="shared" si="19"/>
        <v>22858821.559999999</v>
      </c>
      <c r="H356" s="100"/>
      <c r="I356" s="187">
        <v>1</v>
      </c>
      <c r="J356" s="136"/>
      <c r="K356" s="186">
        <f t="shared" si="20"/>
        <v>0</v>
      </c>
      <c r="L356" s="101"/>
      <c r="M356" s="207"/>
      <c r="N356" s="129"/>
    </row>
    <row r="357" spans="1:14" ht="28.5" outlineLevel="2">
      <c r="A357" s="126" t="s">
        <v>693</v>
      </c>
      <c r="B357" s="127" t="s">
        <v>694</v>
      </c>
      <c r="C357" s="133" t="s">
        <v>695</v>
      </c>
      <c r="D357" s="39" t="s">
        <v>326</v>
      </c>
      <c r="E357" s="128">
        <v>3</v>
      </c>
      <c r="F357" s="313">
        <v>4420574.8125</v>
      </c>
      <c r="G357" s="186">
        <f t="shared" si="19"/>
        <v>13261724.4375</v>
      </c>
      <c r="H357" s="100"/>
      <c r="I357" s="187">
        <v>3</v>
      </c>
      <c r="J357" s="136"/>
      <c r="K357" s="186">
        <f t="shared" si="20"/>
        <v>0</v>
      </c>
      <c r="L357" s="101"/>
      <c r="M357" s="207"/>
      <c r="N357" s="129"/>
    </row>
    <row r="358" spans="1:14" outlineLevel="1">
      <c r="A358" s="120"/>
      <c r="B358" s="122"/>
      <c r="C358" s="121" t="s">
        <v>696</v>
      </c>
      <c r="D358" s="122"/>
      <c r="E358" s="122"/>
      <c r="F358" s="123"/>
      <c r="G358" s="230">
        <f>SUM(G343:G357)</f>
        <v>443244159.23874998</v>
      </c>
      <c r="H358" s="167"/>
      <c r="I358" s="120"/>
      <c r="J358" s="124"/>
      <c r="K358" s="230">
        <f>SUM(K343:K357)</f>
        <v>0</v>
      </c>
      <c r="L358" s="168"/>
      <c r="M358" s="202"/>
      <c r="N358" s="125"/>
    </row>
    <row r="359" spans="1:14" outlineLevel="1">
      <c r="A359" s="104"/>
      <c r="B359" s="38"/>
      <c r="C359" s="110"/>
      <c r="D359" s="38"/>
      <c r="E359" s="38"/>
      <c r="F359" s="111"/>
      <c r="G359" s="228"/>
      <c r="H359" s="111"/>
      <c r="I359" s="285"/>
      <c r="J359" s="112"/>
      <c r="K359" s="228"/>
      <c r="L359" s="112"/>
      <c r="M359" s="200"/>
      <c r="N359" s="113"/>
    </row>
    <row r="360" spans="1:14" outlineLevel="1">
      <c r="A360" s="120"/>
      <c r="B360" s="122" t="s">
        <v>697</v>
      </c>
      <c r="C360" s="121" t="s">
        <v>698</v>
      </c>
      <c r="D360" s="122"/>
      <c r="E360" s="122"/>
      <c r="F360" s="123"/>
      <c r="G360" s="230"/>
      <c r="H360" s="167"/>
      <c r="I360" s="120"/>
      <c r="J360" s="124"/>
      <c r="K360" s="230"/>
      <c r="L360" s="168"/>
      <c r="M360" s="202"/>
      <c r="N360" s="125"/>
    </row>
    <row r="361" spans="1:14" outlineLevel="2">
      <c r="A361" s="104"/>
      <c r="B361" s="38"/>
      <c r="C361" s="110"/>
      <c r="D361" s="38"/>
      <c r="E361" s="38"/>
      <c r="F361" s="111"/>
      <c r="G361" s="228"/>
      <c r="H361" s="111"/>
      <c r="I361" s="285"/>
      <c r="J361" s="112"/>
      <c r="K361" s="228"/>
      <c r="L361" s="112"/>
      <c r="M361" s="200"/>
      <c r="N361" s="113"/>
    </row>
    <row r="362" spans="1:14" outlineLevel="2">
      <c r="A362" s="138"/>
      <c r="B362" s="139" t="s">
        <v>699</v>
      </c>
      <c r="C362" s="140" t="s">
        <v>700</v>
      </c>
      <c r="D362" s="139"/>
      <c r="E362" s="139"/>
      <c r="F362" s="141"/>
      <c r="G362" s="231"/>
      <c r="H362" s="167"/>
      <c r="I362" s="138"/>
      <c r="J362" s="142"/>
      <c r="K362" s="231"/>
      <c r="L362" s="168"/>
      <c r="M362" s="206"/>
      <c r="N362" s="143"/>
    </row>
    <row r="363" spans="1:14" ht="42" outlineLevel="3">
      <c r="A363" s="126" t="s">
        <v>701</v>
      </c>
      <c r="B363" s="127" t="s">
        <v>702</v>
      </c>
      <c r="C363" s="133" t="s">
        <v>703</v>
      </c>
      <c r="D363" s="39" t="s">
        <v>190</v>
      </c>
      <c r="E363" s="128">
        <v>54.16</v>
      </c>
      <c r="F363" s="313">
        <v>561248.0895</v>
      </c>
      <c r="G363" s="186">
        <f t="shared" ref="G363:G372" si="21">E363*F363</f>
        <v>30397196.527319998</v>
      </c>
      <c r="H363" s="100"/>
      <c r="I363" s="187">
        <v>54.16</v>
      </c>
      <c r="J363" s="136"/>
      <c r="K363" s="186">
        <f t="shared" ref="K363:K372" si="22">I363*J363</f>
        <v>0</v>
      </c>
      <c r="L363" s="101"/>
      <c r="M363" s="207"/>
      <c r="N363" s="129"/>
    </row>
    <row r="364" spans="1:14" ht="42" outlineLevel="3">
      <c r="A364" s="126" t="s">
        <v>704</v>
      </c>
      <c r="B364" s="127" t="s">
        <v>705</v>
      </c>
      <c r="C364" s="133" t="s">
        <v>706</v>
      </c>
      <c r="D364" s="39" t="s">
        <v>190</v>
      </c>
      <c r="E364" s="128">
        <v>98.4</v>
      </c>
      <c r="F364" s="313">
        <v>407412.76799999998</v>
      </c>
      <c r="G364" s="186">
        <f t="shared" si="21"/>
        <v>40089416.371200003</v>
      </c>
      <c r="H364" s="100"/>
      <c r="I364" s="187">
        <v>98.4</v>
      </c>
      <c r="J364" s="136"/>
      <c r="K364" s="186">
        <f t="shared" si="22"/>
        <v>0</v>
      </c>
      <c r="L364" s="101"/>
      <c r="M364" s="207"/>
      <c r="N364" s="129"/>
    </row>
    <row r="365" spans="1:14" ht="42" outlineLevel="3">
      <c r="A365" s="126" t="s">
        <v>707</v>
      </c>
      <c r="B365" s="127" t="s">
        <v>708</v>
      </c>
      <c r="C365" s="133" t="s">
        <v>709</v>
      </c>
      <c r="D365" s="39" t="s">
        <v>190</v>
      </c>
      <c r="E365" s="128">
        <v>239</v>
      </c>
      <c r="F365" s="313">
        <v>249694.6305</v>
      </c>
      <c r="G365" s="186">
        <f t="shared" si="21"/>
        <v>59677016.689499997</v>
      </c>
      <c r="H365" s="100"/>
      <c r="I365" s="187">
        <v>239</v>
      </c>
      <c r="J365" s="136"/>
      <c r="K365" s="186">
        <f t="shared" si="22"/>
        <v>0</v>
      </c>
      <c r="L365" s="101"/>
      <c r="M365" s="207"/>
      <c r="N365" s="129"/>
    </row>
    <row r="366" spans="1:14" ht="42" outlineLevel="3">
      <c r="A366" s="126" t="s">
        <v>710</v>
      </c>
      <c r="B366" s="127" t="s">
        <v>711</v>
      </c>
      <c r="C366" s="133" t="s">
        <v>712</v>
      </c>
      <c r="D366" s="39" t="s">
        <v>190</v>
      </c>
      <c r="E366" s="128">
        <v>102</v>
      </c>
      <c r="F366" s="313">
        <v>154922.86110000001</v>
      </c>
      <c r="G366" s="186">
        <f t="shared" si="21"/>
        <v>15802131.8322</v>
      </c>
      <c r="H366" s="100"/>
      <c r="I366" s="187">
        <v>102</v>
      </c>
      <c r="J366" s="136"/>
      <c r="K366" s="186">
        <f t="shared" si="22"/>
        <v>0</v>
      </c>
      <c r="L366" s="101"/>
      <c r="M366" s="207"/>
      <c r="N366" s="129"/>
    </row>
    <row r="367" spans="1:14" ht="42" outlineLevel="3">
      <c r="A367" s="126" t="s">
        <v>713</v>
      </c>
      <c r="B367" s="127" t="s">
        <v>714</v>
      </c>
      <c r="C367" s="133" t="s">
        <v>715</v>
      </c>
      <c r="D367" s="39" t="s">
        <v>190</v>
      </c>
      <c r="E367" s="128">
        <v>484.94</v>
      </c>
      <c r="F367" s="313">
        <v>121300.37535</v>
      </c>
      <c r="G367" s="186">
        <f t="shared" si="21"/>
        <v>58823404.022229001</v>
      </c>
      <c r="H367" s="100"/>
      <c r="I367" s="187">
        <v>484.94</v>
      </c>
      <c r="J367" s="136"/>
      <c r="K367" s="186">
        <f t="shared" si="22"/>
        <v>0</v>
      </c>
      <c r="L367" s="101"/>
      <c r="M367" s="207"/>
      <c r="N367" s="129"/>
    </row>
    <row r="368" spans="1:14" ht="42" outlineLevel="3">
      <c r="A368" s="126" t="s">
        <v>716</v>
      </c>
      <c r="B368" s="127" t="s">
        <v>717</v>
      </c>
      <c r="C368" s="133" t="s">
        <v>718</v>
      </c>
      <c r="D368" s="39" t="s">
        <v>190</v>
      </c>
      <c r="E368" s="128">
        <v>1373.1</v>
      </c>
      <c r="F368" s="313">
        <v>93811.375350000002</v>
      </c>
      <c r="G368" s="186">
        <f t="shared" si="21"/>
        <v>128812399.493085</v>
      </c>
      <c r="H368" s="100"/>
      <c r="I368" s="187">
        <v>1373.1</v>
      </c>
      <c r="J368" s="136"/>
      <c r="K368" s="186">
        <f t="shared" si="22"/>
        <v>0</v>
      </c>
      <c r="L368" s="101"/>
      <c r="M368" s="207"/>
      <c r="N368" s="129"/>
    </row>
    <row r="369" spans="1:14" ht="42" outlineLevel="3">
      <c r="A369" s="126" t="s">
        <v>719</v>
      </c>
      <c r="B369" s="127" t="s">
        <v>720</v>
      </c>
      <c r="C369" s="133" t="s">
        <v>721</v>
      </c>
      <c r="D369" s="39" t="s">
        <v>190</v>
      </c>
      <c r="E369" s="128">
        <v>3202.8</v>
      </c>
      <c r="F369" s="313">
        <v>62499.69</v>
      </c>
      <c r="G369" s="186">
        <f t="shared" si="21"/>
        <v>200174007.13200003</v>
      </c>
      <c r="H369" s="100"/>
      <c r="I369" s="187">
        <v>3202.8</v>
      </c>
      <c r="J369" s="136"/>
      <c r="K369" s="186">
        <f t="shared" si="22"/>
        <v>0</v>
      </c>
      <c r="L369" s="101"/>
      <c r="M369" s="207"/>
      <c r="N369" s="129"/>
    </row>
    <row r="370" spans="1:14" ht="42" outlineLevel="3">
      <c r="A370" s="126" t="s">
        <v>722</v>
      </c>
      <c r="B370" s="127" t="s">
        <v>723</v>
      </c>
      <c r="C370" s="133" t="s">
        <v>724</v>
      </c>
      <c r="D370" s="39" t="s">
        <v>190</v>
      </c>
      <c r="E370" s="128">
        <v>28.1</v>
      </c>
      <c r="F370" s="313">
        <v>52191.31</v>
      </c>
      <c r="G370" s="186">
        <f t="shared" si="21"/>
        <v>1466575.811</v>
      </c>
      <c r="H370" s="100"/>
      <c r="I370" s="187">
        <v>28.1</v>
      </c>
      <c r="J370" s="136"/>
      <c r="K370" s="186">
        <f t="shared" si="22"/>
        <v>0</v>
      </c>
      <c r="L370" s="101"/>
      <c r="M370" s="207"/>
      <c r="N370" s="129"/>
    </row>
    <row r="371" spans="1:14" ht="42" outlineLevel="3">
      <c r="A371" s="126" t="s">
        <v>725</v>
      </c>
      <c r="B371" s="127" t="s">
        <v>726</v>
      </c>
      <c r="C371" s="133" t="s">
        <v>727</v>
      </c>
      <c r="D371" s="39" t="s">
        <v>190</v>
      </c>
      <c r="E371" s="128">
        <v>807.55</v>
      </c>
      <c r="F371" s="313">
        <v>41915.581324999999</v>
      </c>
      <c r="G371" s="186">
        <f t="shared" si="21"/>
        <v>33848927.699003749</v>
      </c>
      <c r="H371" s="100"/>
      <c r="I371" s="187">
        <v>807.55</v>
      </c>
      <c r="J371" s="136"/>
      <c r="K371" s="186">
        <f t="shared" si="22"/>
        <v>0</v>
      </c>
      <c r="L371" s="101"/>
      <c r="M371" s="207"/>
      <c r="N371" s="129"/>
    </row>
    <row r="372" spans="1:14" ht="42" outlineLevel="3">
      <c r="A372" s="126" t="s">
        <v>728</v>
      </c>
      <c r="B372" s="127" t="s">
        <v>729</v>
      </c>
      <c r="C372" s="133" t="s">
        <v>730</v>
      </c>
      <c r="D372" s="39" t="s">
        <v>190</v>
      </c>
      <c r="E372" s="128">
        <v>8</v>
      </c>
      <c r="F372" s="313">
        <v>37792.231325000001</v>
      </c>
      <c r="G372" s="186">
        <f t="shared" si="21"/>
        <v>302337.85060000001</v>
      </c>
      <c r="H372" s="100"/>
      <c r="I372" s="187">
        <v>8</v>
      </c>
      <c r="J372" s="136"/>
      <c r="K372" s="186">
        <f t="shared" si="22"/>
        <v>0</v>
      </c>
      <c r="L372" s="101"/>
      <c r="M372" s="207"/>
      <c r="N372" s="129"/>
    </row>
    <row r="373" spans="1:14" outlineLevel="3">
      <c r="A373" s="104"/>
      <c r="B373" s="38"/>
      <c r="C373" s="110"/>
      <c r="D373" s="38"/>
      <c r="E373" s="38"/>
      <c r="F373" s="111"/>
      <c r="G373" s="228"/>
      <c r="H373" s="111"/>
      <c r="I373" s="285"/>
      <c r="J373" s="112"/>
      <c r="K373" s="228"/>
      <c r="L373" s="112"/>
      <c r="M373" s="200"/>
      <c r="N373" s="113"/>
    </row>
    <row r="374" spans="1:14" outlineLevel="2">
      <c r="A374" s="138"/>
      <c r="B374" s="139"/>
      <c r="C374" s="140" t="s">
        <v>731</v>
      </c>
      <c r="D374" s="139"/>
      <c r="E374" s="139"/>
      <c r="F374" s="141"/>
      <c r="G374" s="231">
        <f>SUM(G363:G372)</f>
        <v>569393413.42813778</v>
      </c>
      <c r="H374" s="167"/>
      <c r="I374" s="138"/>
      <c r="J374" s="142"/>
      <c r="K374" s="231">
        <f>SUM(K363:K372)</f>
        <v>0</v>
      </c>
      <c r="L374" s="168"/>
      <c r="M374" s="206"/>
      <c r="N374" s="143"/>
    </row>
    <row r="375" spans="1:14" outlineLevel="2">
      <c r="A375" s="104"/>
      <c r="B375" s="38"/>
      <c r="C375" s="110"/>
      <c r="D375" s="38"/>
      <c r="E375" s="38"/>
      <c r="F375" s="111"/>
      <c r="G375" s="228"/>
      <c r="H375" s="111"/>
      <c r="I375" s="285"/>
      <c r="J375" s="112"/>
      <c r="K375" s="228"/>
      <c r="L375" s="112"/>
      <c r="M375" s="200"/>
      <c r="N375" s="113"/>
    </row>
    <row r="376" spans="1:14" ht="28.5" outlineLevel="2">
      <c r="A376" s="138"/>
      <c r="B376" s="139" t="s">
        <v>732</v>
      </c>
      <c r="C376" s="140" t="s">
        <v>733</v>
      </c>
      <c r="D376" s="139"/>
      <c r="E376" s="139"/>
      <c r="F376" s="141"/>
      <c r="G376" s="231"/>
      <c r="H376" s="167"/>
      <c r="I376" s="138"/>
      <c r="J376" s="142"/>
      <c r="K376" s="231"/>
      <c r="L376" s="168"/>
      <c r="M376" s="206"/>
      <c r="N376" s="143"/>
    </row>
    <row r="377" spans="1:14" ht="28.5" outlineLevel="3">
      <c r="A377" s="126" t="s">
        <v>734</v>
      </c>
      <c r="B377" s="127" t="s">
        <v>735</v>
      </c>
      <c r="C377" s="133" t="s">
        <v>736</v>
      </c>
      <c r="D377" s="39" t="s">
        <v>326</v>
      </c>
      <c r="E377" s="128">
        <v>9</v>
      </c>
      <c r="F377" s="313">
        <v>256958.59035000001</v>
      </c>
      <c r="G377" s="186">
        <f t="shared" ref="G377:G408" si="23">E377*F377</f>
        <v>2312627.3131500003</v>
      </c>
      <c r="H377" s="100"/>
      <c r="I377" s="187">
        <v>9</v>
      </c>
      <c r="J377" s="136"/>
      <c r="K377" s="186">
        <f t="shared" ref="K377:K408" si="24">I377*J377</f>
        <v>0</v>
      </c>
      <c r="L377" s="101"/>
      <c r="M377" s="207"/>
      <c r="N377" s="129"/>
    </row>
    <row r="378" spans="1:14" ht="28.5" outlineLevel="3">
      <c r="A378" s="126" t="s">
        <v>737</v>
      </c>
      <c r="B378" s="127" t="s">
        <v>738</v>
      </c>
      <c r="C378" s="133" t="s">
        <v>739</v>
      </c>
      <c r="D378" s="39" t="s">
        <v>326</v>
      </c>
      <c r="E378" s="128">
        <v>31</v>
      </c>
      <c r="F378" s="313">
        <v>197857.24040000001</v>
      </c>
      <c r="G378" s="186">
        <f t="shared" si="23"/>
        <v>6133574.4524000008</v>
      </c>
      <c r="H378" s="100"/>
      <c r="I378" s="187">
        <v>31</v>
      </c>
      <c r="J378" s="136"/>
      <c r="K378" s="186">
        <f t="shared" si="24"/>
        <v>0</v>
      </c>
      <c r="L378" s="101"/>
      <c r="M378" s="207"/>
      <c r="N378" s="129"/>
    </row>
    <row r="379" spans="1:14" ht="28.5" outlineLevel="3">
      <c r="A379" s="126" t="s">
        <v>740</v>
      </c>
      <c r="B379" s="127" t="s">
        <v>741</v>
      </c>
      <c r="C379" s="133" t="s">
        <v>742</v>
      </c>
      <c r="D379" s="39" t="s">
        <v>326</v>
      </c>
      <c r="E379" s="128">
        <v>32</v>
      </c>
      <c r="F379" s="313">
        <v>78881.409599999999</v>
      </c>
      <c r="G379" s="186">
        <f t="shared" si="23"/>
        <v>2524205.1072</v>
      </c>
      <c r="H379" s="100"/>
      <c r="I379" s="187">
        <v>32</v>
      </c>
      <c r="J379" s="136"/>
      <c r="K379" s="186">
        <f t="shared" si="24"/>
        <v>0</v>
      </c>
      <c r="L379" s="101"/>
      <c r="M379" s="207"/>
      <c r="N379" s="129"/>
    </row>
    <row r="380" spans="1:14" ht="28.5" outlineLevel="3">
      <c r="A380" s="126" t="s">
        <v>743</v>
      </c>
      <c r="B380" s="127" t="s">
        <v>744</v>
      </c>
      <c r="C380" s="133" t="s">
        <v>745</v>
      </c>
      <c r="D380" s="39" t="s">
        <v>326</v>
      </c>
      <c r="E380" s="128">
        <v>13</v>
      </c>
      <c r="F380" s="313">
        <v>40532.533649999998</v>
      </c>
      <c r="G380" s="186">
        <f t="shared" si="23"/>
        <v>526922.93744999997</v>
      </c>
      <c r="H380" s="100"/>
      <c r="I380" s="187">
        <v>13</v>
      </c>
      <c r="J380" s="136"/>
      <c r="K380" s="186">
        <f t="shared" si="24"/>
        <v>0</v>
      </c>
      <c r="L380" s="101"/>
      <c r="M380" s="207"/>
      <c r="N380" s="129"/>
    </row>
    <row r="381" spans="1:14" ht="42" outlineLevel="3">
      <c r="A381" s="126" t="s">
        <v>746</v>
      </c>
      <c r="B381" s="127" t="s">
        <v>747</v>
      </c>
      <c r="C381" s="133" t="s">
        <v>748</v>
      </c>
      <c r="D381" s="39" t="s">
        <v>326</v>
      </c>
      <c r="E381" s="128">
        <v>59</v>
      </c>
      <c r="F381" s="313">
        <v>40257.643649999998</v>
      </c>
      <c r="G381" s="186">
        <f t="shared" si="23"/>
        <v>2375200.97535</v>
      </c>
      <c r="H381" s="100"/>
      <c r="I381" s="187">
        <v>59</v>
      </c>
      <c r="J381" s="136"/>
      <c r="K381" s="186">
        <f t="shared" si="24"/>
        <v>0</v>
      </c>
      <c r="L381" s="101"/>
      <c r="M381" s="207"/>
      <c r="N381" s="129"/>
    </row>
    <row r="382" spans="1:14" ht="28.5" outlineLevel="3">
      <c r="A382" s="126" t="s">
        <v>749</v>
      </c>
      <c r="B382" s="127" t="s">
        <v>750</v>
      </c>
      <c r="C382" s="133" t="s">
        <v>751</v>
      </c>
      <c r="D382" s="39" t="s">
        <v>326</v>
      </c>
      <c r="E382" s="128">
        <v>122</v>
      </c>
      <c r="F382" s="313">
        <v>34809.667200000004</v>
      </c>
      <c r="G382" s="186">
        <f t="shared" si="23"/>
        <v>4246779.3984000003</v>
      </c>
      <c r="H382" s="100"/>
      <c r="I382" s="187">
        <v>122</v>
      </c>
      <c r="J382" s="136"/>
      <c r="K382" s="186">
        <f t="shared" si="24"/>
        <v>0</v>
      </c>
      <c r="L382" s="101"/>
      <c r="M382" s="207"/>
      <c r="N382" s="129"/>
    </row>
    <row r="383" spans="1:14" ht="42" outlineLevel="3">
      <c r="A383" s="126" t="s">
        <v>752</v>
      </c>
      <c r="B383" s="127" t="s">
        <v>753</v>
      </c>
      <c r="C383" s="133" t="s">
        <v>754</v>
      </c>
      <c r="D383" s="39" t="s">
        <v>326</v>
      </c>
      <c r="E383" s="128">
        <v>525</v>
      </c>
      <c r="F383" s="313">
        <v>27525.087200000002</v>
      </c>
      <c r="G383" s="186">
        <f t="shared" si="23"/>
        <v>14450670.780000001</v>
      </c>
      <c r="H383" s="100"/>
      <c r="I383" s="187">
        <v>525</v>
      </c>
      <c r="J383" s="136"/>
      <c r="K383" s="186">
        <f t="shared" si="24"/>
        <v>0</v>
      </c>
      <c r="L383" s="101"/>
      <c r="M383" s="207"/>
      <c r="N383" s="129"/>
    </row>
    <row r="384" spans="1:14" ht="42" outlineLevel="3">
      <c r="A384" s="126" t="s">
        <v>755</v>
      </c>
      <c r="B384" s="127" t="s">
        <v>756</v>
      </c>
      <c r="C384" s="133" t="s">
        <v>757</v>
      </c>
      <c r="D384" s="39" t="s">
        <v>326</v>
      </c>
      <c r="E384" s="128">
        <v>1</v>
      </c>
      <c r="F384" s="313">
        <v>22027.29</v>
      </c>
      <c r="G384" s="186">
        <f t="shared" si="23"/>
        <v>22027.29</v>
      </c>
      <c r="H384" s="100"/>
      <c r="I384" s="187">
        <v>1</v>
      </c>
      <c r="J384" s="136"/>
      <c r="K384" s="186">
        <f t="shared" si="24"/>
        <v>0</v>
      </c>
      <c r="L384" s="101"/>
      <c r="M384" s="207"/>
      <c r="N384" s="129"/>
    </row>
    <row r="385" spans="1:14" ht="28.5" outlineLevel="3">
      <c r="A385" s="126" t="s">
        <v>758</v>
      </c>
      <c r="B385" s="127" t="s">
        <v>759</v>
      </c>
      <c r="C385" s="133" t="s">
        <v>760</v>
      </c>
      <c r="D385" s="39" t="s">
        <v>326</v>
      </c>
      <c r="E385" s="128">
        <v>378</v>
      </c>
      <c r="F385" s="313">
        <v>19965.6122</v>
      </c>
      <c r="G385" s="186">
        <f t="shared" si="23"/>
        <v>7547001.4116000002</v>
      </c>
      <c r="H385" s="100"/>
      <c r="I385" s="187">
        <v>378</v>
      </c>
      <c r="J385" s="136"/>
      <c r="K385" s="186">
        <f t="shared" si="24"/>
        <v>0</v>
      </c>
      <c r="L385" s="101"/>
      <c r="M385" s="207"/>
      <c r="N385" s="129"/>
    </row>
    <row r="386" spans="1:14" ht="28.5" outlineLevel="3">
      <c r="A386" s="126" t="s">
        <v>761</v>
      </c>
      <c r="B386" s="127" t="s">
        <v>762</v>
      </c>
      <c r="C386" s="133" t="s">
        <v>763</v>
      </c>
      <c r="D386" s="39" t="s">
        <v>326</v>
      </c>
      <c r="E386" s="128">
        <v>17</v>
      </c>
      <c r="F386" s="313">
        <v>18591.16</v>
      </c>
      <c r="G386" s="186">
        <f t="shared" si="23"/>
        <v>316049.71999999997</v>
      </c>
      <c r="H386" s="100"/>
      <c r="I386" s="187">
        <v>17</v>
      </c>
      <c r="J386" s="136"/>
      <c r="K386" s="186">
        <f t="shared" si="24"/>
        <v>0</v>
      </c>
      <c r="L386" s="101"/>
      <c r="M386" s="207"/>
      <c r="N386" s="129"/>
    </row>
    <row r="387" spans="1:14" ht="42" outlineLevel="3">
      <c r="A387" s="126" t="s">
        <v>764</v>
      </c>
      <c r="B387" s="127" t="s">
        <v>765</v>
      </c>
      <c r="C387" s="133" t="s">
        <v>766</v>
      </c>
      <c r="D387" s="39" t="s">
        <v>326</v>
      </c>
      <c r="E387" s="128">
        <v>5</v>
      </c>
      <c r="F387" s="313">
        <v>276977.46299999999</v>
      </c>
      <c r="G387" s="186">
        <f t="shared" si="23"/>
        <v>1384887.3149999999</v>
      </c>
      <c r="H387" s="100"/>
      <c r="I387" s="187">
        <v>5</v>
      </c>
      <c r="J387" s="136"/>
      <c r="K387" s="186">
        <f t="shared" si="24"/>
        <v>0</v>
      </c>
      <c r="L387" s="101"/>
      <c r="M387" s="207"/>
      <c r="N387" s="129"/>
    </row>
    <row r="388" spans="1:14" ht="42" outlineLevel="3">
      <c r="A388" s="126" t="s">
        <v>767</v>
      </c>
      <c r="B388" s="127" t="s">
        <v>768</v>
      </c>
      <c r="C388" s="133" t="s">
        <v>769</v>
      </c>
      <c r="D388" s="39" t="s">
        <v>326</v>
      </c>
      <c r="E388" s="128">
        <v>1</v>
      </c>
      <c r="F388" s="313">
        <v>253611.81</v>
      </c>
      <c r="G388" s="186">
        <f t="shared" si="23"/>
        <v>253611.81</v>
      </c>
      <c r="H388" s="100"/>
      <c r="I388" s="187">
        <v>1</v>
      </c>
      <c r="J388" s="136"/>
      <c r="K388" s="186">
        <f t="shared" si="24"/>
        <v>0</v>
      </c>
      <c r="L388" s="101"/>
      <c r="M388" s="207"/>
      <c r="N388" s="129"/>
    </row>
    <row r="389" spans="1:14" ht="28.5" outlineLevel="3">
      <c r="A389" s="126" t="s">
        <v>770</v>
      </c>
      <c r="B389" s="127" t="s">
        <v>771</v>
      </c>
      <c r="C389" s="133" t="s">
        <v>772</v>
      </c>
      <c r="D389" s="39" t="s">
        <v>326</v>
      </c>
      <c r="E389" s="128">
        <v>4</v>
      </c>
      <c r="F389" s="313">
        <v>263323.96299999999</v>
      </c>
      <c r="G389" s="186">
        <f t="shared" si="23"/>
        <v>1053295.852</v>
      </c>
      <c r="H389" s="100"/>
      <c r="I389" s="187">
        <v>4</v>
      </c>
      <c r="J389" s="136"/>
      <c r="K389" s="186">
        <f t="shared" si="24"/>
        <v>0</v>
      </c>
      <c r="L389" s="101"/>
      <c r="M389" s="207"/>
      <c r="N389" s="129"/>
    </row>
    <row r="390" spans="1:14" ht="42" outlineLevel="3">
      <c r="A390" s="126" t="s">
        <v>773</v>
      </c>
      <c r="B390" s="127" t="s">
        <v>774</v>
      </c>
      <c r="C390" s="133" t="s">
        <v>775</v>
      </c>
      <c r="D390" s="39" t="s">
        <v>326</v>
      </c>
      <c r="E390" s="128">
        <v>1</v>
      </c>
      <c r="F390" s="313">
        <v>185490.63</v>
      </c>
      <c r="G390" s="186">
        <f t="shared" si="23"/>
        <v>185490.63</v>
      </c>
      <c r="H390" s="100"/>
      <c r="I390" s="187">
        <v>1</v>
      </c>
      <c r="J390" s="136"/>
      <c r="K390" s="186">
        <f t="shared" si="24"/>
        <v>0</v>
      </c>
      <c r="L390" s="101"/>
      <c r="M390" s="207"/>
      <c r="N390" s="129"/>
    </row>
    <row r="391" spans="1:14" ht="42" outlineLevel="3">
      <c r="A391" s="126" t="s">
        <v>776</v>
      </c>
      <c r="B391" s="127" t="s">
        <v>777</v>
      </c>
      <c r="C391" s="133" t="s">
        <v>778</v>
      </c>
      <c r="D391" s="39" t="s">
        <v>326</v>
      </c>
      <c r="E391" s="128">
        <v>6</v>
      </c>
      <c r="F391" s="313">
        <v>183428.96230000001</v>
      </c>
      <c r="G391" s="186">
        <f t="shared" si="23"/>
        <v>1100573.7738000001</v>
      </c>
      <c r="H391" s="100"/>
      <c r="I391" s="187">
        <v>6</v>
      </c>
      <c r="J391" s="136"/>
      <c r="K391" s="186">
        <f t="shared" si="24"/>
        <v>0</v>
      </c>
      <c r="L391" s="101"/>
      <c r="M391" s="207"/>
      <c r="N391" s="129"/>
    </row>
    <row r="392" spans="1:14" ht="28.5" outlineLevel="3">
      <c r="A392" s="126" t="s">
        <v>779</v>
      </c>
      <c r="B392" s="127" t="s">
        <v>780</v>
      </c>
      <c r="C392" s="133" t="s">
        <v>781</v>
      </c>
      <c r="D392" s="39" t="s">
        <v>326</v>
      </c>
      <c r="E392" s="128">
        <v>6</v>
      </c>
      <c r="F392" s="313">
        <v>158001.63225</v>
      </c>
      <c r="G392" s="186">
        <f t="shared" si="23"/>
        <v>948009.79349999991</v>
      </c>
      <c r="H392" s="100"/>
      <c r="I392" s="187">
        <v>6</v>
      </c>
      <c r="J392" s="136"/>
      <c r="K392" s="186">
        <f t="shared" si="24"/>
        <v>0</v>
      </c>
      <c r="L392" s="101"/>
      <c r="M392" s="207"/>
      <c r="N392" s="129"/>
    </row>
    <row r="393" spans="1:14" ht="42" outlineLevel="3">
      <c r="A393" s="126" t="s">
        <v>782</v>
      </c>
      <c r="B393" s="127" t="s">
        <v>783</v>
      </c>
      <c r="C393" s="133" t="s">
        <v>784</v>
      </c>
      <c r="D393" s="39" t="s">
        <v>326</v>
      </c>
      <c r="E393" s="128">
        <v>1</v>
      </c>
      <c r="F393" s="313">
        <v>122222.98</v>
      </c>
      <c r="G393" s="186">
        <f t="shared" si="23"/>
        <v>122222.98</v>
      </c>
      <c r="H393" s="100"/>
      <c r="I393" s="187">
        <v>1</v>
      </c>
      <c r="J393" s="136"/>
      <c r="K393" s="186">
        <f t="shared" si="24"/>
        <v>0</v>
      </c>
      <c r="L393" s="101"/>
      <c r="M393" s="207"/>
      <c r="N393" s="129"/>
    </row>
    <row r="394" spans="1:14" ht="42" outlineLevel="3">
      <c r="A394" s="126" t="s">
        <v>785</v>
      </c>
      <c r="B394" s="127" t="s">
        <v>786</v>
      </c>
      <c r="C394" s="133" t="s">
        <v>787</v>
      </c>
      <c r="D394" s="39" t="s">
        <v>326</v>
      </c>
      <c r="E394" s="128">
        <v>1</v>
      </c>
      <c r="F394" s="313">
        <v>118859.01</v>
      </c>
      <c r="G394" s="186">
        <f t="shared" si="23"/>
        <v>118859.01</v>
      </c>
      <c r="H394" s="100"/>
      <c r="I394" s="187">
        <v>1</v>
      </c>
      <c r="J394" s="136"/>
      <c r="K394" s="186">
        <f t="shared" si="24"/>
        <v>0</v>
      </c>
      <c r="L394" s="101"/>
      <c r="M394" s="207"/>
      <c r="N394" s="129"/>
    </row>
    <row r="395" spans="1:14" ht="28.5" outlineLevel="3">
      <c r="A395" s="126" t="s">
        <v>788</v>
      </c>
      <c r="B395" s="127" t="s">
        <v>789</v>
      </c>
      <c r="C395" s="133" t="s">
        <v>790</v>
      </c>
      <c r="D395" s="39" t="s">
        <v>326</v>
      </c>
      <c r="E395" s="128">
        <v>5</v>
      </c>
      <c r="F395" s="313">
        <v>113361.21</v>
      </c>
      <c r="G395" s="186">
        <f t="shared" si="23"/>
        <v>566806.05000000005</v>
      </c>
      <c r="H395" s="100"/>
      <c r="I395" s="187">
        <v>5</v>
      </c>
      <c r="J395" s="136"/>
      <c r="K395" s="186">
        <f t="shared" si="24"/>
        <v>0</v>
      </c>
      <c r="L395" s="101"/>
      <c r="M395" s="207"/>
      <c r="N395" s="129"/>
    </row>
    <row r="396" spans="1:14" ht="42" outlineLevel="3">
      <c r="A396" s="126" t="s">
        <v>791</v>
      </c>
      <c r="B396" s="127" t="s">
        <v>792</v>
      </c>
      <c r="C396" s="133" t="s">
        <v>793</v>
      </c>
      <c r="D396" s="39" t="s">
        <v>326</v>
      </c>
      <c r="E396" s="128">
        <v>14</v>
      </c>
      <c r="F396" s="313">
        <v>82152.604000000007</v>
      </c>
      <c r="G396" s="186">
        <f t="shared" si="23"/>
        <v>1150136.456</v>
      </c>
      <c r="H396" s="100"/>
      <c r="I396" s="187">
        <v>14</v>
      </c>
      <c r="J396" s="136"/>
      <c r="K396" s="186">
        <f t="shared" si="24"/>
        <v>0</v>
      </c>
      <c r="L396" s="101"/>
      <c r="M396" s="207"/>
      <c r="N396" s="129"/>
    </row>
    <row r="397" spans="1:14" ht="42" outlineLevel="3">
      <c r="A397" s="126" t="s">
        <v>794</v>
      </c>
      <c r="B397" s="127" t="s">
        <v>795</v>
      </c>
      <c r="C397" s="133" t="s">
        <v>796</v>
      </c>
      <c r="D397" s="39" t="s">
        <v>326</v>
      </c>
      <c r="E397" s="128">
        <v>15</v>
      </c>
      <c r="F397" s="313">
        <v>79403.704024999999</v>
      </c>
      <c r="G397" s="186">
        <f t="shared" si="23"/>
        <v>1191055.5603749999</v>
      </c>
      <c r="H397" s="100"/>
      <c r="I397" s="187">
        <v>15</v>
      </c>
      <c r="J397" s="136"/>
      <c r="K397" s="186">
        <f t="shared" si="24"/>
        <v>0</v>
      </c>
      <c r="L397" s="101"/>
      <c r="M397" s="207"/>
      <c r="N397" s="129"/>
    </row>
    <row r="398" spans="1:14" ht="28.5" outlineLevel="3">
      <c r="A398" s="126" t="s">
        <v>797</v>
      </c>
      <c r="B398" s="127" t="s">
        <v>798</v>
      </c>
      <c r="C398" s="133" t="s">
        <v>799</v>
      </c>
      <c r="D398" s="39" t="s">
        <v>326</v>
      </c>
      <c r="E398" s="128">
        <v>45</v>
      </c>
      <c r="F398" s="313">
        <v>64971.974000000002</v>
      </c>
      <c r="G398" s="186">
        <f t="shared" si="23"/>
        <v>2923738.83</v>
      </c>
      <c r="H398" s="100"/>
      <c r="I398" s="187">
        <v>45</v>
      </c>
      <c r="J398" s="136"/>
      <c r="K398" s="186">
        <f t="shared" si="24"/>
        <v>0</v>
      </c>
      <c r="L398" s="101"/>
      <c r="M398" s="207"/>
      <c r="N398" s="129"/>
    </row>
    <row r="399" spans="1:14" ht="42" outlineLevel="3">
      <c r="A399" s="126" t="s">
        <v>800</v>
      </c>
      <c r="B399" s="127" t="s">
        <v>801</v>
      </c>
      <c r="C399" s="133" t="s">
        <v>802</v>
      </c>
      <c r="D399" s="39" t="s">
        <v>326</v>
      </c>
      <c r="E399" s="128">
        <v>19</v>
      </c>
      <c r="F399" s="313">
        <v>44655.888650000001</v>
      </c>
      <c r="G399" s="186">
        <f t="shared" si="23"/>
        <v>848461.88435000007</v>
      </c>
      <c r="H399" s="100"/>
      <c r="I399" s="187">
        <v>19</v>
      </c>
      <c r="J399" s="136"/>
      <c r="K399" s="186">
        <f t="shared" si="24"/>
        <v>0</v>
      </c>
      <c r="L399" s="101"/>
      <c r="M399" s="207"/>
      <c r="N399" s="129"/>
    </row>
    <row r="400" spans="1:14" ht="42" outlineLevel="3">
      <c r="A400" s="126" t="s">
        <v>803</v>
      </c>
      <c r="B400" s="127" t="s">
        <v>804</v>
      </c>
      <c r="C400" s="133" t="s">
        <v>805</v>
      </c>
      <c r="D400" s="39" t="s">
        <v>326</v>
      </c>
      <c r="E400" s="128">
        <v>1</v>
      </c>
      <c r="F400" s="313">
        <v>43281.440000000002</v>
      </c>
      <c r="G400" s="186">
        <f t="shared" si="23"/>
        <v>43281.440000000002</v>
      </c>
      <c r="H400" s="100"/>
      <c r="I400" s="187">
        <v>1</v>
      </c>
      <c r="J400" s="136"/>
      <c r="K400" s="186">
        <f t="shared" si="24"/>
        <v>0</v>
      </c>
      <c r="L400" s="101"/>
      <c r="M400" s="207"/>
      <c r="N400" s="129"/>
    </row>
    <row r="401" spans="1:14" ht="28.5" outlineLevel="3">
      <c r="A401" s="126" t="s">
        <v>806</v>
      </c>
      <c r="B401" s="127" t="s">
        <v>807</v>
      </c>
      <c r="C401" s="133" t="s">
        <v>808</v>
      </c>
      <c r="D401" s="39" t="s">
        <v>326</v>
      </c>
      <c r="E401" s="128">
        <v>31</v>
      </c>
      <c r="F401" s="313">
        <v>37096.408649999998</v>
      </c>
      <c r="G401" s="186">
        <f t="shared" si="23"/>
        <v>1149988.6681499998</v>
      </c>
      <c r="H401" s="100"/>
      <c r="I401" s="187">
        <v>31</v>
      </c>
      <c r="J401" s="136"/>
      <c r="K401" s="186">
        <f t="shared" si="24"/>
        <v>0</v>
      </c>
      <c r="L401" s="101"/>
      <c r="M401" s="207"/>
      <c r="N401" s="129"/>
    </row>
    <row r="402" spans="1:14" ht="28.5" outlineLevel="3">
      <c r="A402" s="126" t="s">
        <v>809</v>
      </c>
      <c r="B402" s="127" t="s">
        <v>810</v>
      </c>
      <c r="C402" s="133" t="s">
        <v>811</v>
      </c>
      <c r="D402" s="39" t="s">
        <v>326</v>
      </c>
      <c r="E402" s="128">
        <v>9</v>
      </c>
      <c r="F402" s="313">
        <v>22199.09345</v>
      </c>
      <c r="G402" s="186">
        <f t="shared" si="23"/>
        <v>199791.84104999999</v>
      </c>
      <c r="H402" s="100"/>
      <c r="I402" s="187">
        <v>9</v>
      </c>
      <c r="J402" s="136"/>
      <c r="K402" s="186">
        <f t="shared" si="24"/>
        <v>0</v>
      </c>
      <c r="L402" s="101"/>
      <c r="M402" s="207"/>
      <c r="N402" s="129"/>
    </row>
    <row r="403" spans="1:14" ht="42" outlineLevel="3">
      <c r="A403" s="126" t="s">
        <v>812</v>
      </c>
      <c r="B403" s="127" t="s">
        <v>813</v>
      </c>
      <c r="C403" s="133" t="s">
        <v>814</v>
      </c>
      <c r="D403" s="39" t="s">
        <v>326</v>
      </c>
      <c r="E403" s="128">
        <v>1</v>
      </c>
      <c r="F403" s="313">
        <v>171491.85</v>
      </c>
      <c r="G403" s="186">
        <f t="shared" si="23"/>
        <v>171491.85</v>
      </c>
      <c r="H403" s="100"/>
      <c r="I403" s="187">
        <v>1</v>
      </c>
      <c r="J403" s="136"/>
      <c r="K403" s="186">
        <f t="shared" si="24"/>
        <v>0</v>
      </c>
      <c r="L403" s="101"/>
      <c r="M403" s="207"/>
      <c r="N403" s="129"/>
    </row>
    <row r="404" spans="1:14" ht="42" outlineLevel="3">
      <c r="A404" s="126" t="s">
        <v>815</v>
      </c>
      <c r="B404" s="127" t="s">
        <v>816</v>
      </c>
      <c r="C404" s="133" t="s">
        <v>817</v>
      </c>
      <c r="D404" s="39" t="s">
        <v>326</v>
      </c>
      <c r="E404" s="128">
        <v>1</v>
      </c>
      <c r="F404" s="313">
        <v>167368.5</v>
      </c>
      <c r="G404" s="186">
        <f t="shared" si="23"/>
        <v>167368.5</v>
      </c>
      <c r="H404" s="100"/>
      <c r="I404" s="187">
        <v>1</v>
      </c>
      <c r="J404" s="136"/>
      <c r="K404" s="186">
        <f t="shared" si="24"/>
        <v>0</v>
      </c>
      <c r="L404" s="101"/>
      <c r="M404" s="207"/>
      <c r="N404" s="129"/>
    </row>
    <row r="405" spans="1:14" ht="42" outlineLevel="3">
      <c r="A405" s="126" t="s">
        <v>818</v>
      </c>
      <c r="B405" s="127" t="s">
        <v>819</v>
      </c>
      <c r="C405" s="133" t="s">
        <v>820</v>
      </c>
      <c r="D405" s="39" t="s">
        <v>326</v>
      </c>
      <c r="E405" s="128">
        <v>1</v>
      </c>
      <c r="F405" s="313">
        <v>167368.5</v>
      </c>
      <c r="G405" s="186">
        <f t="shared" si="23"/>
        <v>167368.5</v>
      </c>
      <c r="H405" s="100"/>
      <c r="I405" s="187">
        <v>1</v>
      </c>
      <c r="J405" s="136"/>
      <c r="K405" s="186">
        <f t="shared" si="24"/>
        <v>0</v>
      </c>
      <c r="L405" s="101"/>
      <c r="M405" s="207"/>
      <c r="N405" s="129"/>
    </row>
    <row r="406" spans="1:14" ht="42" outlineLevel="3">
      <c r="A406" s="126" t="s">
        <v>821</v>
      </c>
      <c r="B406" s="127" t="s">
        <v>822</v>
      </c>
      <c r="C406" s="133" t="s">
        <v>823</v>
      </c>
      <c r="D406" s="39" t="s">
        <v>326</v>
      </c>
      <c r="E406" s="128">
        <v>18</v>
      </c>
      <c r="F406" s="313">
        <v>147438.97399999999</v>
      </c>
      <c r="G406" s="186">
        <f t="shared" si="23"/>
        <v>2653901.5319999997</v>
      </c>
      <c r="H406" s="100"/>
      <c r="I406" s="187">
        <v>18</v>
      </c>
      <c r="J406" s="136"/>
      <c r="K406" s="186">
        <f t="shared" si="24"/>
        <v>0</v>
      </c>
      <c r="L406" s="101"/>
      <c r="M406" s="207"/>
      <c r="N406" s="129"/>
    </row>
    <row r="407" spans="1:14" ht="42" outlineLevel="3">
      <c r="A407" s="126" t="s">
        <v>824</v>
      </c>
      <c r="B407" s="127" t="s">
        <v>825</v>
      </c>
      <c r="C407" s="133" t="s">
        <v>826</v>
      </c>
      <c r="D407" s="39" t="s">
        <v>326</v>
      </c>
      <c r="E407" s="128">
        <v>15</v>
      </c>
      <c r="F407" s="313">
        <v>64971.974029999998</v>
      </c>
      <c r="G407" s="186">
        <f t="shared" si="23"/>
        <v>974579.61044999992</v>
      </c>
      <c r="H407" s="100"/>
      <c r="I407" s="187">
        <v>15</v>
      </c>
      <c r="J407" s="136"/>
      <c r="K407" s="186">
        <f t="shared" si="24"/>
        <v>0</v>
      </c>
      <c r="L407" s="101"/>
      <c r="M407" s="207"/>
      <c r="N407" s="129"/>
    </row>
    <row r="408" spans="1:14" ht="42" outlineLevel="3">
      <c r="A408" s="126" t="s">
        <v>827</v>
      </c>
      <c r="B408" s="127" t="s">
        <v>828</v>
      </c>
      <c r="C408" s="133" t="s">
        <v>829</v>
      </c>
      <c r="D408" s="39" t="s">
        <v>326</v>
      </c>
      <c r="E408" s="128">
        <v>3</v>
      </c>
      <c r="F408" s="313">
        <v>64971.974029999998</v>
      </c>
      <c r="G408" s="186">
        <f t="shared" si="23"/>
        <v>194915.92209000001</v>
      </c>
      <c r="H408" s="100"/>
      <c r="I408" s="187">
        <v>3</v>
      </c>
      <c r="J408" s="136"/>
      <c r="K408" s="186">
        <f t="shared" si="24"/>
        <v>0</v>
      </c>
      <c r="L408" s="101"/>
      <c r="M408" s="207"/>
      <c r="N408" s="129"/>
    </row>
    <row r="409" spans="1:14" ht="42" outlineLevel="3">
      <c r="A409" s="126" t="s">
        <v>830</v>
      </c>
      <c r="B409" s="127" t="s">
        <v>831</v>
      </c>
      <c r="C409" s="133" t="s">
        <v>832</v>
      </c>
      <c r="D409" s="39" t="s">
        <v>326</v>
      </c>
      <c r="E409" s="128">
        <v>16</v>
      </c>
      <c r="F409" s="313">
        <v>59474.174030000002</v>
      </c>
      <c r="G409" s="186">
        <f t="shared" ref="G409:G436" si="25">E409*F409</f>
        <v>951586.78448000003</v>
      </c>
      <c r="H409" s="100"/>
      <c r="I409" s="187">
        <v>16</v>
      </c>
      <c r="J409" s="136"/>
      <c r="K409" s="186">
        <f t="shared" ref="K409:K436" si="26">I409*J409</f>
        <v>0</v>
      </c>
      <c r="L409" s="101"/>
      <c r="M409" s="207"/>
      <c r="N409" s="129"/>
    </row>
    <row r="410" spans="1:14" ht="42" outlineLevel="3">
      <c r="A410" s="126" t="s">
        <v>833</v>
      </c>
      <c r="B410" s="127" t="s">
        <v>834</v>
      </c>
      <c r="C410" s="133" t="s">
        <v>835</v>
      </c>
      <c r="D410" s="39" t="s">
        <v>326</v>
      </c>
      <c r="E410" s="128">
        <v>1</v>
      </c>
      <c r="F410" s="313">
        <v>82839.820000000007</v>
      </c>
      <c r="G410" s="186">
        <f t="shared" si="25"/>
        <v>82839.820000000007</v>
      </c>
      <c r="H410" s="100"/>
      <c r="I410" s="187">
        <v>1</v>
      </c>
      <c r="J410" s="136"/>
      <c r="K410" s="186">
        <f t="shared" si="26"/>
        <v>0</v>
      </c>
      <c r="L410" s="101"/>
      <c r="M410" s="207"/>
      <c r="N410" s="129"/>
    </row>
    <row r="411" spans="1:14" ht="42" outlineLevel="3">
      <c r="A411" s="126" t="s">
        <v>836</v>
      </c>
      <c r="B411" s="127" t="s">
        <v>837</v>
      </c>
      <c r="C411" s="133" t="s">
        <v>838</v>
      </c>
      <c r="D411" s="39" t="s">
        <v>326</v>
      </c>
      <c r="E411" s="128">
        <v>41</v>
      </c>
      <c r="F411" s="313">
        <v>69267.130275000003</v>
      </c>
      <c r="G411" s="186">
        <f t="shared" si="25"/>
        <v>2839952.341275</v>
      </c>
      <c r="H411" s="100"/>
      <c r="I411" s="187">
        <v>41</v>
      </c>
      <c r="J411" s="136"/>
      <c r="K411" s="186">
        <f t="shared" si="26"/>
        <v>0</v>
      </c>
      <c r="L411" s="101"/>
      <c r="M411" s="207"/>
      <c r="N411" s="129"/>
    </row>
    <row r="412" spans="1:14" ht="42" outlineLevel="3">
      <c r="A412" s="126" t="s">
        <v>839</v>
      </c>
      <c r="B412" s="127" t="s">
        <v>840</v>
      </c>
      <c r="C412" s="133" t="s">
        <v>841</v>
      </c>
      <c r="D412" s="39" t="s">
        <v>326</v>
      </c>
      <c r="E412" s="128">
        <v>6</v>
      </c>
      <c r="F412" s="313">
        <v>69267.130275000003</v>
      </c>
      <c r="G412" s="186">
        <f t="shared" si="25"/>
        <v>415602.78165000002</v>
      </c>
      <c r="H412" s="100"/>
      <c r="I412" s="187">
        <v>6</v>
      </c>
      <c r="J412" s="136"/>
      <c r="K412" s="186">
        <f t="shared" si="26"/>
        <v>0</v>
      </c>
      <c r="L412" s="101"/>
      <c r="M412" s="207"/>
      <c r="N412" s="129"/>
    </row>
    <row r="413" spans="1:14" ht="42" outlineLevel="3">
      <c r="A413" s="126" t="s">
        <v>842</v>
      </c>
      <c r="B413" s="127" t="s">
        <v>843</v>
      </c>
      <c r="C413" s="133" t="s">
        <v>844</v>
      </c>
      <c r="D413" s="39" t="s">
        <v>326</v>
      </c>
      <c r="E413" s="128">
        <v>146</v>
      </c>
      <c r="F413" s="313">
        <v>69267.130275000003</v>
      </c>
      <c r="G413" s="186">
        <f t="shared" si="25"/>
        <v>10113001.02015</v>
      </c>
      <c r="H413" s="100"/>
      <c r="I413" s="187">
        <v>146</v>
      </c>
      <c r="J413" s="136"/>
      <c r="K413" s="186">
        <f t="shared" si="26"/>
        <v>0</v>
      </c>
      <c r="L413" s="101"/>
      <c r="M413" s="207"/>
      <c r="N413" s="129"/>
    </row>
    <row r="414" spans="1:14" ht="42" outlineLevel="3">
      <c r="A414" s="126" t="s">
        <v>845</v>
      </c>
      <c r="B414" s="127" t="s">
        <v>846</v>
      </c>
      <c r="C414" s="133" t="s">
        <v>847</v>
      </c>
      <c r="D414" s="39" t="s">
        <v>326</v>
      </c>
      <c r="E414" s="128">
        <v>247</v>
      </c>
      <c r="F414" s="313">
        <v>54148.180274999999</v>
      </c>
      <c r="G414" s="186">
        <f t="shared" si="25"/>
        <v>13374600.527925</v>
      </c>
      <c r="H414" s="100"/>
      <c r="I414" s="187">
        <v>247</v>
      </c>
      <c r="J414" s="136"/>
      <c r="K414" s="186">
        <f t="shared" si="26"/>
        <v>0</v>
      </c>
      <c r="L414" s="101"/>
      <c r="M414" s="207"/>
      <c r="N414" s="129"/>
    </row>
    <row r="415" spans="1:14" ht="42" outlineLevel="3">
      <c r="A415" s="126" t="s">
        <v>848</v>
      </c>
      <c r="B415" s="127" t="s">
        <v>849</v>
      </c>
      <c r="C415" s="133" t="s">
        <v>850</v>
      </c>
      <c r="D415" s="39" t="s">
        <v>326</v>
      </c>
      <c r="E415" s="128">
        <v>4</v>
      </c>
      <c r="F415" s="313">
        <v>54148.18028</v>
      </c>
      <c r="G415" s="186">
        <f t="shared" si="25"/>
        <v>216592.72112</v>
      </c>
      <c r="H415" s="100"/>
      <c r="I415" s="187">
        <v>4</v>
      </c>
      <c r="J415" s="136"/>
      <c r="K415" s="186">
        <f t="shared" si="26"/>
        <v>0</v>
      </c>
      <c r="L415" s="101"/>
      <c r="M415" s="207"/>
      <c r="N415" s="129"/>
    </row>
    <row r="416" spans="1:14" ht="42" outlineLevel="3">
      <c r="A416" s="126" t="s">
        <v>851</v>
      </c>
      <c r="B416" s="127" t="s">
        <v>852</v>
      </c>
      <c r="C416" s="133" t="s">
        <v>853</v>
      </c>
      <c r="D416" s="39" t="s">
        <v>326</v>
      </c>
      <c r="E416" s="128">
        <v>522</v>
      </c>
      <c r="F416" s="313">
        <v>48650.380275000003</v>
      </c>
      <c r="G416" s="186">
        <f t="shared" si="25"/>
        <v>25395498.50355</v>
      </c>
      <c r="H416" s="100"/>
      <c r="I416" s="187">
        <v>522</v>
      </c>
      <c r="J416" s="136"/>
      <c r="K416" s="186">
        <f t="shared" si="26"/>
        <v>0</v>
      </c>
      <c r="L416" s="101"/>
      <c r="M416" s="207"/>
      <c r="N416" s="129"/>
    </row>
    <row r="417" spans="1:14" ht="42" outlineLevel="3">
      <c r="A417" s="126" t="s">
        <v>854</v>
      </c>
      <c r="B417" s="127" t="s">
        <v>855</v>
      </c>
      <c r="C417" s="133" t="s">
        <v>856</v>
      </c>
      <c r="D417" s="39" t="s">
        <v>326</v>
      </c>
      <c r="E417" s="128">
        <v>933</v>
      </c>
      <c r="F417" s="313">
        <v>48650.380275000003</v>
      </c>
      <c r="G417" s="186">
        <f t="shared" si="25"/>
        <v>45390804.796575002</v>
      </c>
      <c r="H417" s="100"/>
      <c r="I417" s="187">
        <v>933</v>
      </c>
      <c r="J417" s="136"/>
      <c r="K417" s="186">
        <f t="shared" si="26"/>
        <v>0</v>
      </c>
      <c r="L417" s="101"/>
      <c r="M417" s="207"/>
      <c r="N417" s="129"/>
    </row>
    <row r="418" spans="1:14" ht="42" outlineLevel="3">
      <c r="A418" s="126" t="s">
        <v>857</v>
      </c>
      <c r="B418" s="127" t="s">
        <v>858</v>
      </c>
      <c r="C418" s="133" t="s">
        <v>859</v>
      </c>
      <c r="D418" s="39" t="s">
        <v>326</v>
      </c>
      <c r="E418" s="128">
        <v>32</v>
      </c>
      <c r="F418" s="313">
        <v>45214.260275000001</v>
      </c>
      <c r="G418" s="186">
        <f t="shared" si="25"/>
        <v>1446856.3288</v>
      </c>
      <c r="H418" s="100"/>
      <c r="I418" s="187">
        <v>32</v>
      </c>
      <c r="J418" s="136"/>
      <c r="K418" s="186">
        <f t="shared" si="26"/>
        <v>0</v>
      </c>
      <c r="L418" s="101"/>
      <c r="M418" s="207"/>
      <c r="N418" s="129"/>
    </row>
    <row r="419" spans="1:14" ht="28.5" outlineLevel="3">
      <c r="A419" s="126" t="s">
        <v>860</v>
      </c>
      <c r="B419" s="127" t="s">
        <v>861</v>
      </c>
      <c r="C419" s="133" t="s">
        <v>862</v>
      </c>
      <c r="D419" s="39" t="s">
        <v>326</v>
      </c>
      <c r="E419" s="128">
        <v>1</v>
      </c>
      <c r="F419" s="313">
        <v>250694.530275</v>
      </c>
      <c r="G419" s="186">
        <f t="shared" si="25"/>
        <v>250694.530275</v>
      </c>
      <c r="H419" s="100"/>
      <c r="I419" s="187">
        <v>1</v>
      </c>
      <c r="J419" s="136"/>
      <c r="K419" s="186">
        <f t="shared" si="26"/>
        <v>0</v>
      </c>
      <c r="L419" s="101"/>
      <c r="M419" s="207"/>
      <c r="N419" s="129"/>
    </row>
    <row r="420" spans="1:14" ht="28.5" outlineLevel="3">
      <c r="A420" s="126" t="s">
        <v>863</v>
      </c>
      <c r="B420" s="127" t="s">
        <v>864</v>
      </c>
      <c r="C420" s="133" t="s">
        <v>865</v>
      </c>
      <c r="D420" s="39" t="s">
        <v>326</v>
      </c>
      <c r="E420" s="128">
        <v>5</v>
      </c>
      <c r="F420" s="313">
        <v>135068.92402499999</v>
      </c>
      <c r="G420" s="186">
        <f t="shared" si="25"/>
        <v>675344.6201249999</v>
      </c>
      <c r="H420" s="100"/>
      <c r="I420" s="187">
        <v>5</v>
      </c>
      <c r="J420" s="136"/>
      <c r="K420" s="186">
        <f t="shared" si="26"/>
        <v>0</v>
      </c>
      <c r="L420" s="101"/>
      <c r="M420" s="207"/>
      <c r="N420" s="129"/>
    </row>
    <row r="421" spans="1:14" ht="28.5" outlineLevel="3">
      <c r="A421" s="126" t="s">
        <v>866</v>
      </c>
      <c r="B421" s="127" t="s">
        <v>867</v>
      </c>
      <c r="C421" s="133" t="s">
        <v>868</v>
      </c>
      <c r="D421" s="39" t="s">
        <v>326</v>
      </c>
      <c r="E421" s="128">
        <v>1</v>
      </c>
      <c r="F421" s="313">
        <v>129571.12</v>
      </c>
      <c r="G421" s="186">
        <f t="shared" si="25"/>
        <v>129571.12</v>
      </c>
      <c r="H421" s="100"/>
      <c r="I421" s="187">
        <v>1</v>
      </c>
      <c r="J421" s="136"/>
      <c r="K421" s="186">
        <f t="shared" si="26"/>
        <v>0</v>
      </c>
      <c r="L421" s="101"/>
      <c r="M421" s="207"/>
      <c r="N421" s="129"/>
    </row>
    <row r="422" spans="1:14" ht="28.5" outlineLevel="3">
      <c r="A422" s="126" t="s">
        <v>869</v>
      </c>
      <c r="B422" s="127" t="s">
        <v>870</v>
      </c>
      <c r="C422" s="133" t="s">
        <v>871</v>
      </c>
      <c r="D422" s="39" t="s">
        <v>326</v>
      </c>
      <c r="E422" s="128">
        <v>2</v>
      </c>
      <c r="F422" s="313">
        <v>63082.11</v>
      </c>
      <c r="G422" s="186">
        <f t="shared" si="25"/>
        <v>126164.22</v>
      </c>
      <c r="H422" s="100"/>
      <c r="I422" s="187">
        <v>2</v>
      </c>
      <c r="J422" s="136"/>
      <c r="K422" s="186">
        <f t="shared" si="26"/>
        <v>0</v>
      </c>
      <c r="L422" s="101"/>
      <c r="M422" s="207"/>
      <c r="N422" s="129"/>
    </row>
    <row r="423" spans="1:14" ht="42" outlineLevel="3">
      <c r="A423" s="126" t="s">
        <v>872</v>
      </c>
      <c r="B423" s="127" t="s">
        <v>873</v>
      </c>
      <c r="C423" s="133" t="s">
        <v>874</v>
      </c>
      <c r="D423" s="39" t="s">
        <v>326</v>
      </c>
      <c r="E423" s="128">
        <v>7</v>
      </c>
      <c r="F423" s="313">
        <v>54148.180274999999</v>
      </c>
      <c r="G423" s="186">
        <f t="shared" si="25"/>
        <v>379037.261925</v>
      </c>
      <c r="H423" s="100"/>
      <c r="I423" s="187">
        <v>7</v>
      </c>
      <c r="J423" s="136"/>
      <c r="K423" s="186">
        <f t="shared" si="26"/>
        <v>0</v>
      </c>
      <c r="L423" s="101"/>
      <c r="M423" s="207"/>
      <c r="N423" s="129"/>
    </row>
    <row r="424" spans="1:14" ht="28.5" outlineLevel="3">
      <c r="A424" s="126" t="s">
        <v>875</v>
      </c>
      <c r="B424" s="127" t="s">
        <v>876</v>
      </c>
      <c r="C424" s="133" t="s">
        <v>877</v>
      </c>
      <c r="D424" s="39" t="s">
        <v>326</v>
      </c>
      <c r="E424" s="128">
        <v>2</v>
      </c>
      <c r="F424" s="313">
        <v>52086.510275000001</v>
      </c>
      <c r="G424" s="186">
        <f t="shared" si="25"/>
        <v>104173.02055</v>
      </c>
      <c r="H424" s="100"/>
      <c r="I424" s="187">
        <v>2</v>
      </c>
      <c r="J424" s="136"/>
      <c r="K424" s="186">
        <f t="shared" si="26"/>
        <v>0</v>
      </c>
      <c r="L424" s="101"/>
      <c r="M424" s="207"/>
      <c r="N424" s="129"/>
    </row>
    <row r="425" spans="1:14" ht="42" outlineLevel="3">
      <c r="A425" s="126" t="s">
        <v>878</v>
      </c>
      <c r="B425" s="127" t="s">
        <v>879</v>
      </c>
      <c r="C425" s="133" t="s">
        <v>880</v>
      </c>
      <c r="D425" s="39" t="s">
        <v>326</v>
      </c>
      <c r="E425" s="128">
        <v>2</v>
      </c>
      <c r="F425" s="313">
        <v>41090.910275000002</v>
      </c>
      <c r="G425" s="186">
        <f t="shared" si="25"/>
        <v>82181.820550000004</v>
      </c>
      <c r="H425" s="100"/>
      <c r="I425" s="187">
        <v>2</v>
      </c>
      <c r="J425" s="136"/>
      <c r="K425" s="186">
        <f t="shared" si="26"/>
        <v>0</v>
      </c>
      <c r="L425" s="101"/>
      <c r="M425" s="207"/>
      <c r="N425" s="129"/>
    </row>
    <row r="426" spans="1:14" ht="42" outlineLevel="3">
      <c r="A426" s="126" t="s">
        <v>881</v>
      </c>
      <c r="B426" s="127" t="s">
        <v>882</v>
      </c>
      <c r="C426" s="133" t="s">
        <v>883</v>
      </c>
      <c r="D426" s="39" t="s">
        <v>326</v>
      </c>
      <c r="E426" s="128">
        <v>15</v>
      </c>
      <c r="F426" s="313">
        <v>41090.910275000002</v>
      </c>
      <c r="G426" s="186">
        <f t="shared" si="25"/>
        <v>616363.654125</v>
      </c>
      <c r="H426" s="100"/>
      <c r="I426" s="187">
        <v>15</v>
      </c>
      <c r="J426" s="136"/>
      <c r="K426" s="186">
        <f t="shared" si="26"/>
        <v>0</v>
      </c>
      <c r="L426" s="101"/>
      <c r="M426" s="207"/>
      <c r="N426" s="129"/>
    </row>
    <row r="427" spans="1:14" ht="42" outlineLevel="3">
      <c r="A427" s="126" t="s">
        <v>884</v>
      </c>
      <c r="B427" s="127" t="s">
        <v>885</v>
      </c>
      <c r="C427" s="133" t="s">
        <v>886</v>
      </c>
      <c r="D427" s="39" t="s">
        <v>326</v>
      </c>
      <c r="E427" s="128">
        <v>10</v>
      </c>
      <c r="F427" s="313">
        <v>39716.46</v>
      </c>
      <c r="G427" s="186">
        <f t="shared" si="25"/>
        <v>397164.6</v>
      </c>
      <c r="H427" s="100"/>
      <c r="I427" s="187">
        <v>10</v>
      </c>
      <c r="J427" s="136"/>
      <c r="K427" s="186">
        <f t="shared" si="26"/>
        <v>0</v>
      </c>
      <c r="L427" s="101"/>
      <c r="M427" s="207"/>
      <c r="N427" s="129"/>
    </row>
    <row r="428" spans="1:14" ht="42" outlineLevel="3">
      <c r="A428" s="126" t="s">
        <v>887</v>
      </c>
      <c r="B428" s="127" t="s">
        <v>888</v>
      </c>
      <c r="C428" s="133" t="s">
        <v>889</v>
      </c>
      <c r="D428" s="39" t="s">
        <v>326</v>
      </c>
      <c r="E428" s="128">
        <v>3</v>
      </c>
      <c r="F428" s="313">
        <v>45214.26</v>
      </c>
      <c r="G428" s="186">
        <f t="shared" si="25"/>
        <v>135642.78</v>
      </c>
      <c r="H428" s="100"/>
      <c r="I428" s="187">
        <v>3</v>
      </c>
      <c r="J428" s="136"/>
      <c r="K428" s="186">
        <f t="shared" si="26"/>
        <v>0</v>
      </c>
      <c r="L428" s="101"/>
      <c r="M428" s="207"/>
      <c r="N428" s="129"/>
    </row>
    <row r="429" spans="1:14" ht="42" outlineLevel="3">
      <c r="A429" s="126" t="s">
        <v>890</v>
      </c>
      <c r="B429" s="127" t="s">
        <v>891</v>
      </c>
      <c r="C429" s="133" t="s">
        <v>892</v>
      </c>
      <c r="D429" s="39" t="s">
        <v>326</v>
      </c>
      <c r="E429" s="128">
        <v>447</v>
      </c>
      <c r="F429" s="313">
        <v>19450.193449999999</v>
      </c>
      <c r="G429" s="186">
        <f t="shared" si="25"/>
        <v>8694236.4721499998</v>
      </c>
      <c r="H429" s="100"/>
      <c r="I429" s="187">
        <v>447</v>
      </c>
      <c r="J429" s="136"/>
      <c r="K429" s="186">
        <f t="shared" si="26"/>
        <v>0</v>
      </c>
      <c r="L429" s="101"/>
      <c r="M429" s="207"/>
      <c r="N429" s="129"/>
    </row>
    <row r="430" spans="1:14" ht="42" outlineLevel="3">
      <c r="A430" s="126" t="s">
        <v>893</v>
      </c>
      <c r="B430" s="127" t="s">
        <v>894</v>
      </c>
      <c r="C430" s="133" t="s">
        <v>895</v>
      </c>
      <c r="D430" s="39" t="s">
        <v>326</v>
      </c>
      <c r="E430" s="128">
        <v>1216</v>
      </c>
      <c r="F430" s="313">
        <v>19450.193449999999</v>
      </c>
      <c r="G430" s="186">
        <f t="shared" si="25"/>
        <v>23651435.235199999</v>
      </c>
      <c r="H430" s="100"/>
      <c r="I430" s="187">
        <v>1216</v>
      </c>
      <c r="J430" s="136"/>
      <c r="K430" s="186">
        <f t="shared" si="26"/>
        <v>0</v>
      </c>
      <c r="L430" s="101"/>
      <c r="M430" s="207"/>
      <c r="N430" s="129"/>
    </row>
    <row r="431" spans="1:14" ht="42" outlineLevel="3">
      <c r="A431" s="126" t="s">
        <v>896</v>
      </c>
      <c r="B431" s="127" t="s">
        <v>897</v>
      </c>
      <c r="C431" s="133" t="s">
        <v>898</v>
      </c>
      <c r="D431" s="39" t="s">
        <v>326</v>
      </c>
      <c r="E431" s="128">
        <v>6</v>
      </c>
      <c r="F431" s="313">
        <v>68243.163449999993</v>
      </c>
      <c r="G431" s="186">
        <f t="shared" si="25"/>
        <v>409458.98069999996</v>
      </c>
      <c r="H431" s="100"/>
      <c r="I431" s="187">
        <v>6</v>
      </c>
      <c r="J431" s="136"/>
      <c r="K431" s="186">
        <f t="shared" si="26"/>
        <v>0</v>
      </c>
      <c r="L431" s="101"/>
      <c r="M431" s="207"/>
      <c r="N431" s="129"/>
    </row>
    <row r="432" spans="1:14" ht="42" outlineLevel="3">
      <c r="A432" s="126" t="s">
        <v>899</v>
      </c>
      <c r="B432" s="127" t="s">
        <v>900</v>
      </c>
      <c r="C432" s="133" t="s">
        <v>901</v>
      </c>
      <c r="D432" s="39" t="s">
        <v>326</v>
      </c>
      <c r="E432" s="128">
        <v>4</v>
      </c>
      <c r="F432" s="313">
        <v>40754.16345</v>
      </c>
      <c r="G432" s="186">
        <f t="shared" si="25"/>
        <v>163016.6538</v>
      </c>
      <c r="H432" s="100"/>
      <c r="I432" s="187">
        <v>4</v>
      </c>
      <c r="J432" s="136"/>
      <c r="K432" s="186">
        <f t="shared" si="26"/>
        <v>0</v>
      </c>
      <c r="L432" s="101"/>
      <c r="M432" s="207"/>
      <c r="N432" s="129"/>
    </row>
    <row r="433" spans="1:14" ht="42" outlineLevel="3">
      <c r="A433" s="126" t="s">
        <v>902</v>
      </c>
      <c r="B433" s="127" t="s">
        <v>903</v>
      </c>
      <c r="C433" s="133" t="s">
        <v>904</v>
      </c>
      <c r="D433" s="39" t="s">
        <v>326</v>
      </c>
      <c r="E433" s="128">
        <v>5</v>
      </c>
      <c r="F433" s="313">
        <v>34569.143499999998</v>
      </c>
      <c r="G433" s="186">
        <f t="shared" si="25"/>
        <v>172845.7175</v>
      </c>
      <c r="H433" s="100"/>
      <c r="I433" s="187">
        <v>5</v>
      </c>
      <c r="J433" s="136"/>
      <c r="K433" s="186">
        <f t="shared" si="26"/>
        <v>0</v>
      </c>
      <c r="L433" s="101"/>
      <c r="M433" s="207"/>
      <c r="N433" s="129"/>
    </row>
    <row r="434" spans="1:14" ht="42" outlineLevel="3">
      <c r="A434" s="126" t="s">
        <v>905</v>
      </c>
      <c r="B434" s="127" t="s">
        <v>906</v>
      </c>
      <c r="C434" s="133" t="s">
        <v>907</v>
      </c>
      <c r="D434" s="39" t="s">
        <v>326</v>
      </c>
      <c r="E434" s="128">
        <v>12</v>
      </c>
      <c r="F434" s="313">
        <v>30445.793450000001</v>
      </c>
      <c r="G434" s="186">
        <f t="shared" si="25"/>
        <v>365349.52140000003</v>
      </c>
      <c r="H434" s="100"/>
      <c r="I434" s="187">
        <v>12</v>
      </c>
      <c r="J434" s="136"/>
      <c r="K434" s="186">
        <f t="shared" si="26"/>
        <v>0</v>
      </c>
      <c r="L434" s="101"/>
      <c r="M434" s="207"/>
      <c r="N434" s="129"/>
    </row>
    <row r="435" spans="1:14" ht="42" outlineLevel="3">
      <c r="A435" s="126" t="s">
        <v>908</v>
      </c>
      <c r="B435" s="127" t="s">
        <v>909</v>
      </c>
      <c r="C435" s="133" t="s">
        <v>910</v>
      </c>
      <c r="D435" s="39" t="s">
        <v>326</v>
      </c>
      <c r="E435" s="128">
        <v>140</v>
      </c>
      <c r="F435" s="313">
        <v>24947.993450000002</v>
      </c>
      <c r="G435" s="186">
        <f t="shared" si="25"/>
        <v>3492719.0830000001</v>
      </c>
      <c r="H435" s="100"/>
      <c r="I435" s="187">
        <v>140</v>
      </c>
      <c r="J435" s="136"/>
      <c r="K435" s="186">
        <f t="shared" si="26"/>
        <v>0</v>
      </c>
      <c r="L435" s="101"/>
      <c r="M435" s="207"/>
      <c r="N435" s="129"/>
    </row>
    <row r="436" spans="1:14" ht="42" outlineLevel="3">
      <c r="A436" s="126" t="s">
        <v>911</v>
      </c>
      <c r="B436" s="127" t="s">
        <v>912</v>
      </c>
      <c r="C436" s="133" t="s">
        <v>913</v>
      </c>
      <c r="D436" s="39" t="s">
        <v>326</v>
      </c>
      <c r="E436" s="128">
        <v>3</v>
      </c>
      <c r="F436" s="313">
        <v>24947.993450000002</v>
      </c>
      <c r="G436" s="186">
        <f t="shared" si="25"/>
        <v>74843.980349999998</v>
      </c>
      <c r="H436" s="100"/>
      <c r="I436" s="187">
        <v>3</v>
      </c>
      <c r="J436" s="136"/>
      <c r="K436" s="186">
        <f t="shared" si="26"/>
        <v>0</v>
      </c>
      <c r="L436" s="101"/>
      <c r="M436" s="207"/>
      <c r="N436" s="129"/>
    </row>
    <row r="437" spans="1:14" outlineLevel="3">
      <c r="A437" s="104"/>
      <c r="B437" s="38"/>
      <c r="C437" s="110"/>
      <c r="D437" s="38"/>
      <c r="E437" s="38"/>
      <c r="F437" s="111"/>
      <c r="G437" s="228"/>
      <c r="H437" s="111"/>
      <c r="I437" s="285"/>
      <c r="J437" s="112"/>
      <c r="K437" s="228"/>
      <c r="L437" s="112"/>
      <c r="M437" s="200"/>
      <c r="N437" s="113"/>
    </row>
    <row r="438" spans="1:14" ht="28.5" outlineLevel="2">
      <c r="A438" s="138"/>
      <c r="B438" s="139"/>
      <c r="C438" s="140" t="s">
        <v>914</v>
      </c>
      <c r="D438" s="139"/>
      <c r="E438" s="139"/>
      <c r="F438" s="141"/>
      <c r="G438" s="231">
        <f>SUM(G377:G436)</f>
        <v>198172476.09148997</v>
      </c>
      <c r="H438" s="167"/>
      <c r="I438" s="138"/>
      <c r="J438" s="142"/>
      <c r="K438" s="231">
        <f>SUM(K377:K436)</f>
        <v>0</v>
      </c>
      <c r="L438" s="168"/>
      <c r="M438" s="206"/>
      <c r="N438" s="143"/>
    </row>
    <row r="439" spans="1:14" outlineLevel="2">
      <c r="A439" s="104"/>
      <c r="B439" s="38"/>
      <c r="C439" s="110"/>
      <c r="D439" s="38"/>
      <c r="E439" s="38"/>
      <c r="F439" s="111"/>
      <c r="G439" s="228"/>
      <c r="H439" s="111"/>
      <c r="I439" s="285"/>
      <c r="J439" s="112"/>
      <c r="K439" s="228"/>
      <c r="L439" s="112"/>
      <c r="M439" s="200"/>
      <c r="N439" s="113"/>
    </row>
    <row r="440" spans="1:14" ht="28.5" outlineLevel="2">
      <c r="A440" s="138"/>
      <c r="B440" s="139" t="s">
        <v>915</v>
      </c>
      <c r="C440" s="140" t="s">
        <v>916</v>
      </c>
      <c r="D440" s="139"/>
      <c r="E440" s="139"/>
      <c r="F440" s="141"/>
      <c r="G440" s="231"/>
      <c r="H440" s="167"/>
      <c r="I440" s="138"/>
      <c r="J440" s="142"/>
      <c r="K440" s="231"/>
      <c r="L440" s="168"/>
      <c r="M440" s="206"/>
      <c r="N440" s="143"/>
    </row>
    <row r="441" spans="1:14" ht="28.5" outlineLevel="3">
      <c r="A441" s="126" t="s">
        <v>917</v>
      </c>
      <c r="B441" s="127" t="s">
        <v>918</v>
      </c>
      <c r="C441" s="133" t="s">
        <v>919</v>
      </c>
      <c r="D441" s="39" t="s">
        <v>326</v>
      </c>
      <c r="E441" s="128">
        <v>1</v>
      </c>
      <c r="F441" s="313">
        <v>214386.71729999999</v>
      </c>
      <c r="G441" s="186">
        <f t="shared" ref="G441:G453" si="27">E441*F441</f>
        <v>214386.71729999999</v>
      </c>
      <c r="H441" s="100"/>
      <c r="I441" s="187">
        <v>1</v>
      </c>
      <c r="J441" s="136"/>
      <c r="K441" s="186">
        <f t="shared" ref="K441:K453" si="28">I441*J441</f>
        <v>0</v>
      </c>
      <c r="L441" s="101"/>
      <c r="M441" s="207"/>
      <c r="N441" s="129"/>
    </row>
    <row r="442" spans="1:14" ht="28.5" outlineLevel="3">
      <c r="A442" s="126" t="s">
        <v>920</v>
      </c>
      <c r="B442" s="127" t="s">
        <v>921</v>
      </c>
      <c r="C442" s="133" t="s">
        <v>922</v>
      </c>
      <c r="D442" s="39" t="s">
        <v>326</v>
      </c>
      <c r="E442" s="128">
        <v>3</v>
      </c>
      <c r="F442" s="313">
        <v>138791.96729999999</v>
      </c>
      <c r="G442" s="186">
        <f t="shared" si="27"/>
        <v>416375.90189999994</v>
      </c>
      <c r="H442" s="100"/>
      <c r="I442" s="187">
        <v>3</v>
      </c>
      <c r="J442" s="136"/>
      <c r="K442" s="186">
        <f t="shared" si="28"/>
        <v>0</v>
      </c>
      <c r="L442" s="101"/>
      <c r="M442" s="207"/>
      <c r="N442" s="129"/>
    </row>
    <row r="443" spans="1:14" ht="28.5" outlineLevel="3">
      <c r="A443" s="126" t="s">
        <v>923</v>
      </c>
      <c r="B443" s="127" t="s">
        <v>924</v>
      </c>
      <c r="C443" s="133" t="s">
        <v>925</v>
      </c>
      <c r="D443" s="39" t="s">
        <v>326</v>
      </c>
      <c r="E443" s="128">
        <v>40</v>
      </c>
      <c r="F443" s="313">
        <v>104215.95817500001</v>
      </c>
      <c r="G443" s="186">
        <f t="shared" si="27"/>
        <v>4168638.3270000005</v>
      </c>
      <c r="H443" s="100"/>
      <c r="I443" s="187">
        <v>40</v>
      </c>
      <c r="J443" s="136"/>
      <c r="K443" s="186">
        <f t="shared" si="28"/>
        <v>0</v>
      </c>
      <c r="L443" s="101"/>
      <c r="M443" s="207"/>
      <c r="N443" s="129"/>
    </row>
    <row r="444" spans="1:14" ht="28.5" outlineLevel="3">
      <c r="A444" s="126" t="s">
        <v>926</v>
      </c>
      <c r="B444" s="127" t="s">
        <v>927</v>
      </c>
      <c r="C444" s="133" t="s">
        <v>928</v>
      </c>
      <c r="D444" s="39" t="s">
        <v>326</v>
      </c>
      <c r="E444" s="128">
        <v>27</v>
      </c>
      <c r="F444" s="313">
        <v>96434.853375000006</v>
      </c>
      <c r="G444" s="186">
        <f t="shared" si="27"/>
        <v>2603741.041125</v>
      </c>
      <c r="H444" s="100"/>
      <c r="I444" s="187">
        <v>27</v>
      </c>
      <c r="J444" s="136"/>
      <c r="K444" s="186">
        <f t="shared" si="28"/>
        <v>0</v>
      </c>
      <c r="L444" s="101"/>
      <c r="M444" s="207"/>
      <c r="N444" s="129"/>
    </row>
    <row r="445" spans="1:14" ht="28.5" outlineLevel="3">
      <c r="A445" s="126" t="s">
        <v>929</v>
      </c>
      <c r="B445" s="127" t="s">
        <v>930</v>
      </c>
      <c r="C445" s="133" t="s">
        <v>931</v>
      </c>
      <c r="D445" s="39" t="s">
        <v>326</v>
      </c>
      <c r="E445" s="128">
        <v>21</v>
      </c>
      <c r="F445" s="313">
        <v>78738.809624999994</v>
      </c>
      <c r="G445" s="186">
        <f t="shared" si="27"/>
        <v>1653515.0021249999</v>
      </c>
      <c r="H445" s="100"/>
      <c r="I445" s="187">
        <v>21</v>
      </c>
      <c r="J445" s="136"/>
      <c r="K445" s="186">
        <f t="shared" si="28"/>
        <v>0</v>
      </c>
      <c r="L445" s="101"/>
      <c r="M445" s="207"/>
      <c r="N445" s="129"/>
    </row>
    <row r="446" spans="1:14" ht="28.5" outlineLevel="3">
      <c r="A446" s="126" t="s">
        <v>932</v>
      </c>
      <c r="B446" s="127" t="s">
        <v>933</v>
      </c>
      <c r="C446" s="133" t="s">
        <v>934</v>
      </c>
      <c r="D446" s="39" t="s">
        <v>326</v>
      </c>
      <c r="E446" s="128">
        <v>19</v>
      </c>
      <c r="F446" s="313">
        <v>213477.86249999999</v>
      </c>
      <c r="G446" s="186">
        <f t="shared" si="27"/>
        <v>4056079.3874999997</v>
      </c>
      <c r="H446" s="100"/>
      <c r="I446" s="187">
        <v>19</v>
      </c>
      <c r="J446" s="136"/>
      <c r="K446" s="186">
        <f t="shared" si="28"/>
        <v>0</v>
      </c>
      <c r="L446" s="101"/>
      <c r="M446" s="207"/>
      <c r="N446" s="129"/>
    </row>
    <row r="447" spans="1:14" ht="28.5" outlineLevel="3">
      <c r="A447" s="126" t="s">
        <v>935</v>
      </c>
      <c r="B447" s="127" t="s">
        <v>936</v>
      </c>
      <c r="C447" s="133" t="s">
        <v>937</v>
      </c>
      <c r="D447" s="39" t="s">
        <v>326</v>
      </c>
      <c r="E447" s="128">
        <v>102</v>
      </c>
      <c r="F447" s="313">
        <v>136122.097125</v>
      </c>
      <c r="G447" s="186">
        <f t="shared" si="27"/>
        <v>13884453.906749999</v>
      </c>
      <c r="H447" s="100"/>
      <c r="I447" s="187">
        <v>102</v>
      </c>
      <c r="J447" s="136"/>
      <c r="K447" s="186">
        <f t="shared" si="28"/>
        <v>0</v>
      </c>
      <c r="L447" s="101"/>
      <c r="M447" s="207"/>
      <c r="N447" s="129"/>
    </row>
    <row r="448" spans="1:14" ht="28.5" outlineLevel="3">
      <c r="A448" s="126" t="s">
        <v>938</v>
      </c>
      <c r="B448" s="127" t="s">
        <v>939</v>
      </c>
      <c r="C448" s="133" t="s">
        <v>940</v>
      </c>
      <c r="D448" s="39" t="s">
        <v>326</v>
      </c>
      <c r="E448" s="128">
        <v>124</v>
      </c>
      <c r="F448" s="313">
        <v>92311.503375</v>
      </c>
      <c r="G448" s="186">
        <f t="shared" si="27"/>
        <v>11446626.418500001</v>
      </c>
      <c r="H448" s="100"/>
      <c r="I448" s="187">
        <v>124</v>
      </c>
      <c r="J448" s="136"/>
      <c r="K448" s="186">
        <f t="shared" si="28"/>
        <v>0</v>
      </c>
      <c r="L448" s="101"/>
      <c r="M448" s="207"/>
      <c r="N448" s="129"/>
    </row>
    <row r="449" spans="1:14" ht="28.5" outlineLevel="3">
      <c r="A449" s="126" t="s">
        <v>941</v>
      </c>
      <c r="B449" s="127" t="s">
        <v>942</v>
      </c>
      <c r="C449" s="133" t="s">
        <v>943</v>
      </c>
      <c r="D449" s="39" t="s">
        <v>326</v>
      </c>
      <c r="E449" s="128">
        <v>75</v>
      </c>
      <c r="F449" s="313">
        <v>87801.588000000003</v>
      </c>
      <c r="G449" s="186">
        <f t="shared" si="27"/>
        <v>6585119.1000000006</v>
      </c>
      <c r="H449" s="100"/>
      <c r="I449" s="187">
        <v>75</v>
      </c>
      <c r="J449" s="136"/>
      <c r="K449" s="186">
        <f t="shared" si="28"/>
        <v>0</v>
      </c>
      <c r="L449" s="101"/>
      <c r="M449" s="207"/>
      <c r="N449" s="129"/>
    </row>
    <row r="450" spans="1:14" ht="28.5" outlineLevel="3">
      <c r="A450" s="126" t="s">
        <v>944</v>
      </c>
      <c r="B450" s="127" t="s">
        <v>945</v>
      </c>
      <c r="C450" s="133" t="s">
        <v>946</v>
      </c>
      <c r="D450" s="39" t="s">
        <v>326</v>
      </c>
      <c r="E450" s="128">
        <v>298</v>
      </c>
      <c r="F450" s="327">
        <v>78180.437999999995</v>
      </c>
      <c r="G450" s="186">
        <f t="shared" si="27"/>
        <v>23297770.524</v>
      </c>
      <c r="H450" s="100"/>
      <c r="I450" s="187">
        <v>298</v>
      </c>
      <c r="J450" s="151"/>
      <c r="K450" s="186">
        <f t="shared" si="28"/>
        <v>0</v>
      </c>
      <c r="L450" s="101"/>
      <c r="M450" s="211"/>
      <c r="N450" s="129"/>
    </row>
    <row r="451" spans="1:14" ht="28.5" outlineLevel="3">
      <c r="A451" s="126" t="s">
        <v>947</v>
      </c>
      <c r="B451" s="127" t="s">
        <v>948</v>
      </c>
      <c r="C451" s="133" t="s">
        <v>949</v>
      </c>
      <c r="D451" s="39" t="s">
        <v>326</v>
      </c>
      <c r="E451" s="128">
        <v>567</v>
      </c>
      <c r="F451" s="313">
        <v>61858.844250000002</v>
      </c>
      <c r="G451" s="186">
        <f t="shared" si="27"/>
        <v>35073964.689750001</v>
      </c>
      <c r="H451" s="100"/>
      <c r="I451" s="187">
        <v>567</v>
      </c>
      <c r="J451" s="136"/>
      <c r="K451" s="186">
        <f t="shared" si="28"/>
        <v>0</v>
      </c>
      <c r="L451" s="101"/>
      <c r="M451" s="207"/>
      <c r="N451" s="129"/>
    </row>
    <row r="452" spans="1:14" ht="28.5" outlineLevel="3">
      <c r="A452" s="126" t="s">
        <v>950</v>
      </c>
      <c r="B452" s="127" t="s">
        <v>951</v>
      </c>
      <c r="C452" s="133" t="s">
        <v>952</v>
      </c>
      <c r="D452" s="39" t="s">
        <v>326</v>
      </c>
      <c r="E452" s="128">
        <v>1870</v>
      </c>
      <c r="F452" s="313">
        <v>53612.144249999998</v>
      </c>
      <c r="G452" s="186">
        <f t="shared" si="27"/>
        <v>100254709.7475</v>
      </c>
      <c r="H452" s="100"/>
      <c r="I452" s="187">
        <v>1870</v>
      </c>
      <c r="J452" s="136"/>
      <c r="K452" s="186">
        <f t="shared" si="28"/>
        <v>0</v>
      </c>
      <c r="L452" s="101"/>
      <c r="M452" s="207"/>
      <c r="N452" s="129"/>
    </row>
    <row r="453" spans="1:14" ht="28.5" outlineLevel="3">
      <c r="A453" s="126" t="s">
        <v>953</v>
      </c>
      <c r="B453" s="127" t="s">
        <v>954</v>
      </c>
      <c r="C453" s="133" t="s">
        <v>955</v>
      </c>
      <c r="D453" s="39" t="s">
        <v>326</v>
      </c>
      <c r="E453" s="128">
        <v>38</v>
      </c>
      <c r="F453" s="313">
        <v>43990.994250000003</v>
      </c>
      <c r="G453" s="186">
        <f t="shared" si="27"/>
        <v>1671657.7815</v>
      </c>
      <c r="H453" s="100"/>
      <c r="I453" s="187">
        <v>38</v>
      </c>
      <c r="J453" s="136"/>
      <c r="K453" s="186">
        <f t="shared" si="28"/>
        <v>0</v>
      </c>
      <c r="L453" s="101"/>
      <c r="M453" s="207"/>
      <c r="N453" s="129"/>
    </row>
    <row r="454" spans="1:14" outlineLevel="3">
      <c r="A454" s="104"/>
      <c r="B454" s="38"/>
      <c r="C454" s="110"/>
      <c r="D454" s="38"/>
      <c r="E454" s="38"/>
      <c r="F454" s="111"/>
      <c r="G454" s="228"/>
      <c r="H454" s="111"/>
      <c r="I454" s="285"/>
      <c r="J454" s="112"/>
      <c r="K454" s="228"/>
      <c r="L454" s="112"/>
      <c r="M454" s="200"/>
      <c r="N454" s="113"/>
    </row>
    <row r="455" spans="1:14" ht="28.5" outlineLevel="2">
      <c r="A455" s="138"/>
      <c r="B455" s="139"/>
      <c r="C455" s="140" t="s">
        <v>956</v>
      </c>
      <c r="D455" s="139"/>
      <c r="E455" s="139"/>
      <c r="F455" s="141"/>
      <c r="G455" s="231">
        <f>SUM(G441:G453)</f>
        <v>205327038.54495001</v>
      </c>
      <c r="H455" s="167"/>
      <c r="I455" s="138"/>
      <c r="J455" s="142"/>
      <c r="K455" s="231">
        <f>SUM(K441:K453)</f>
        <v>0</v>
      </c>
      <c r="L455" s="168"/>
      <c r="M455" s="206"/>
      <c r="N455" s="143"/>
    </row>
    <row r="456" spans="1:14" outlineLevel="2">
      <c r="A456" s="104"/>
      <c r="B456" s="38"/>
      <c r="C456" s="110"/>
      <c r="D456" s="38"/>
      <c r="E456" s="38"/>
      <c r="F456" s="111"/>
      <c r="G456" s="228"/>
      <c r="H456" s="111"/>
      <c r="I456" s="285"/>
      <c r="J456" s="112"/>
      <c r="K456" s="228"/>
      <c r="L456" s="112"/>
      <c r="M456" s="200"/>
      <c r="N456" s="113"/>
    </row>
    <row r="457" spans="1:14" ht="28.5" outlineLevel="2">
      <c r="A457" s="138"/>
      <c r="B457" s="139" t="s">
        <v>957</v>
      </c>
      <c r="C457" s="140" t="s">
        <v>958</v>
      </c>
      <c r="D457" s="139"/>
      <c r="E457" s="139"/>
      <c r="F457" s="141"/>
      <c r="G457" s="231"/>
      <c r="H457" s="167"/>
      <c r="I457" s="138"/>
      <c r="J457" s="142"/>
      <c r="K457" s="231"/>
      <c r="L457" s="168"/>
      <c r="M457" s="206"/>
      <c r="N457" s="143"/>
    </row>
    <row r="458" spans="1:14" ht="42" outlineLevel="3">
      <c r="A458" s="126" t="s">
        <v>959</v>
      </c>
      <c r="B458" s="127" t="s">
        <v>960</v>
      </c>
      <c r="C458" s="133" t="s">
        <v>961</v>
      </c>
      <c r="D458" s="39" t="s">
        <v>326</v>
      </c>
      <c r="E458" s="128">
        <v>2</v>
      </c>
      <c r="F458" s="313">
        <v>428407.4865</v>
      </c>
      <c r="G458" s="186">
        <f t="shared" ref="G458:G486" si="29">E458*F458</f>
        <v>856814.973</v>
      </c>
      <c r="H458" s="100"/>
      <c r="I458" s="187">
        <v>2</v>
      </c>
      <c r="J458" s="136"/>
      <c r="K458" s="186">
        <f t="shared" ref="K458:K486" si="30">I458*J458</f>
        <v>0</v>
      </c>
      <c r="L458" s="101"/>
      <c r="M458" s="207"/>
      <c r="N458" s="129"/>
    </row>
    <row r="459" spans="1:14" ht="42" outlineLevel="3">
      <c r="A459" s="126" t="s">
        <v>962</v>
      </c>
      <c r="B459" s="127" t="s">
        <v>963</v>
      </c>
      <c r="C459" s="133" t="s">
        <v>964</v>
      </c>
      <c r="D459" s="39" t="s">
        <v>326</v>
      </c>
      <c r="E459" s="128">
        <v>23</v>
      </c>
      <c r="F459" s="313">
        <v>352812.7365</v>
      </c>
      <c r="G459" s="186">
        <f t="shared" si="29"/>
        <v>8114692.9395000003</v>
      </c>
      <c r="H459" s="100"/>
      <c r="I459" s="187">
        <v>23</v>
      </c>
      <c r="J459" s="136"/>
      <c r="K459" s="186">
        <f t="shared" si="30"/>
        <v>0</v>
      </c>
      <c r="L459" s="101"/>
      <c r="M459" s="207"/>
      <c r="N459" s="129"/>
    </row>
    <row r="460" spans="1:14" ht="42" outlineLevel="3">
      <c r="A460" s="126" t="s">
        <v>965</v>
      </c>
      <c r="B460" s="127" t="s">
        <v>966</v>
      </c>
      <c r="C460" s="133" t="s">
        <v>967</v>
      </c>
      <c r="D460" s="39" t="s">
        <v>326</v>
      </c>
      <c r="E460" s="128">
        <v>16</v>
      </c>
      <c r="F460" s="313">
        <v>339068.2365</v>
      </c>
      <c r="G460" s="186">
        <f t="shared" si="29"/>
        <v>5425091.784</v>
      </c>
      <c r="H460" s="100"/>
      <c r="I460" s="187">
        <v>16</v>
      </c>
      <c r="J460" s="136"/>
      <c r="K460" s="186">
        <f t="shared" si="30"/>
        <v>0</v>
      </c>
      <c r="L460" s="101"/>
      <c r="M460" s="207"/>
      <c r="N460" s="129"/>
    </row>
    <row r="461" spans="1:14" ht="42" outlineLevel="3">
      <c r="A461" s="126" t="s">
        <v>968</v>
      </c>
      <c r="B461" s="127" t="s">
        <v>969</v>
      </c>
      <c r="C461" s="133" t="s">
        <v>970</v>
      </c>
      <c r="D461" s="39" t="s">
        <v>326</v>
      </c>
      <c r="E461" s="128">
        <v>9</v>
      </c>
      <c r="F461" s="313">
        <v>289931.64899999998</v>
      </c>
      <c r="G461" s="186">
        <f t="shared" si="29"/>
        <v>2609384.841</v>
      </c>
      <c r="H461" s="100"/>
      <c r="I461" s="187">
        <v>9</v>
      </c>
      <c r="J461" s="136"/>
      <c r="K461" s="186">
        <f t="shared" si="30"/>
        <v>0</v>
      </c>
      <c r="L461" s="101"/>
      <c r="M461" s="207"/>
      <c r="N461" s="129"/>
    </row>
    <row r="462" spans="1:14" ht="42" outlineLevel="3">
      <c r="A462" s="126" t="s">
        <v>971</v>
      </c>
      <c r="B462" s="127" t="s">
        <v>972</v>
      </c>
      <c r="C462" s="133" t="s">
        <v>973</v>
      </c>
      <c r="D462" s="39" t="s">
        <v>326</v>
      </c>
      <c r="E462" s="128">
        <v>10</v>
      </c>
      <c r="F462" s="313">
        <v>330048.40574999998</v>
      </c>
      <c r="G462" s="186">
        <f t="shared" si="29"/>
        <v>3300484.0574999996</v>
      </c>
      <c r="H462" s="100"/>
      <c r="I462" s="187">
        <v>10</v>
      </c>
      <c r="J462" s="136"/>
      <c r="K462" s="186">
        <f t="shared" si="30"/>
        <v>0</v>
      </c>
      <c r="L462" s="101"/>
      <c r="M462" s="207"/>
      <c r="N462" s="129"/>
    </row>
    <row r="463" spans="1:14" ht="42" outlineLevel="3">
      <c r="A463" s="126" t="s">
        <v>974</v>
      </c>
      <c r="B463" s="127" t="s">
        <v>975</v>
      </c>
      <c r="C463" s="133" t="s">
        <v>976</v>
      </c>
      <c r="D463" s="39" t="s">
        <v>326</v>
      </c>
      <c r="E463" s="128">
        <v>16</v>
      </c>
      <c r="F463" s="313">
        <v>206347.90575000001</v>
      </c>
      <c r="G463" s="186">
        <f t="shared" si="29"/>
        <v>3301566.4920000001</v>
      </c>
      <c r="H463" s="100"/>
      <c r="I463" s="187">
        <v>16</v>
      </c>
      <c r="J463" s="136"/>
      <c r="K463" s="186">
        <f t="shared" si="30"/>
        <v>0</v>
      </c>
      <c r="L463" s="101"/>
      <c r="M463" s="207"/>
      <c r="N463" s="129"/>
    </row>
    <row r="464" spans="1:14" ht="42" outlineLevel="3">
      <c r="A464" s="126" t="s">
        <v>977</v>
      </c>
      <c r="B464" s="127" t="s">
        <v>978</v>
      </c>
      <c r="C464" s="133" t="s">
        <v>979</v>
      </c>
      <c r="D464" s="39" t="s">
        <v>326</v>
      </c>
      <c r="E464" s="128">
        <v>24</v>
      </c>
      <c r="F464" s="313">
        <v>206347.90575000001</v>
      </c>
      <c r="G464" s="186">
        <f t="shared" si="29"/>
        <v>4952349.7379999999</v>
      </c>
      <c r="H464" s="100"/>
      <c r="I464" s="187">
        <v>24</v>
      </c>
      <c r="J464" s="136"/>
      <c r="K464" s="186">
        <f t="shared" si="30"/>
        <v>0</v>
      </c>
      <c r="L464" s="101"/>
      <c r="M464" s="207"/>
      <c r="N464" s="129"/>
    </row>
    <row r="465" spans="1:14" ht="42" outlineLevel="3">
      <c r="A465" s="126" t="s">
        <v>980</v>
      </c>
      <c r="B465" s="127" t="s">
        <v>981</v>
      </c>
      <c r="C465" s="133" t="s">
        <v>982</v>
      </c>
      <c r="D465" s="39" t="s">
        <v>326</v>
      </c>
      <c r="E465" s="128">
        <v>7</v>
      </c>
      <c r="F465" s="313">
        <v>192603.40575000001</v>
      </c>
      <c r="G465" s="186">
        <f t="shared" si="29"/>
        <v>1348223.8402500001</v>
      </c>
      <c r="H465" s="100"/>
      <c r="I465" s="187">
        <v>7</v>
      </c>
      <c r="J465" s="136"/>
      <c r="K465" s="186">
        <f t="shared" si="30"/>
        <v>0</v>
      </c>
      <c r="L465" s="101"/>
      <c r="M465" s="207"/>
      <c r="N465" s="129"/>
    </row>
    <row r="466" spans="1:14" ht="42" outlineLevel="3">
      <c r="A466" s="126" t="s">
        <v>983</v>
      </c>
      <c r="B466" s="127" t="s">
        <v>984</v>
      </c>
      <c r="C466" s="133" t="s">
        <v>985</v>
      </c>
      <c r="D466" s="39" t="s">
        <v>326</v>
      </c>
      <c r="E466" s="128">
        <v>71</v>
      </c>
      <c r="F466" s="313">
        <v>199475.65575000001</v>
      </c>
      <c r="G466" s="186">
        <f t="shared" si="29"/>
        <v>14162771.558250001</v>
      </c>
      <c r="H466" s="100"/>
      <c r="I466" s="187">
        <v>71</v>
      </c>
      <c r="J466" s="136"/>
      <c r="K466" s="186">
        <f t="shared" si="30"/>
        <v>0</v>
      </c>
      <c r="L466" s="101"/>
      <c r="M466" s="207"/>
      <c r="N466" s="129"/>
    </row>
    <row r="467" spans="1:14" ht="42" outlineLevel="3">
      <c r="A467" s="126" t="s">
        <v>986</v>
      </c>
      <c r="B467" s="127" t="s">
        <v>987</v>
      </c>
      <c r="C467" s="133" t="s">
        <v>988</v>
      </c>
      <c r="D467" s="39" t="s">
        <v>326</v>
      </c>
      <c r="E467" s="128">
        <v>204</v>
      </c>
      <c r="F467" s="313">
        <v>171986.65575000001</v>
      </c>
      <c r="G467" s="186">
        <f t="shared" si="29"/>
        <v>35085277.773000002</v>
      </c>
      <c r="H467" s="100"/>
      <c r="I467" s="187">
        <v>204</v>
      </c>
      <c r="J467" s="136"/>
      <c r="K467" s="186">
        <f t="shared" si="30"/>
        <v>0</v>
      </c>
      <c r="L467" s="101"/>
      <c r="M467" s="207"/>
      <c r="N467" s="129"/>
    </row>
    <row r="468" spans="1:14" ht="42" outlineLevel="3">
      <c r="A468" s="126" t="s">
        <v>989</v>
      </c>
      <c r="B468" s="127" t="s">
        <v>990</v>
      </c>
      <c r="C468" s="133" t="s">
        <v>991</v>
      </c>
      <c r="D468" s="39" t="s">
        <v>326</v>
      </c>
      <c r="E468" s="128">
        <v>13</v>
      </c>
      <c r="F468" s="313">
        <v>171986.65575000001</v>
      </c>
      <c r="G468" s="186">
        <f t="shared" si="29"/>
        <v>2235826.5247499999</v>
      </c>
      <c r="H468" s="100"/>
      <c r="I468" s="187">
        <v>13</v>
      </c>
      <c r="J468" s="136"/>
      <c r="K468" s="186">
        <f t="shared" si="30"/>
        <v>0</v>
      </c>
      <c r="L468" s="101"/>
      <c r="M468" s="207"/>
      <c r="N468" s="129"/>
    </row>
    <row r="469" spans="1:14" ht="42" outlineLevel="3">
      <c r="A469" s="126" t="s">
        <v>992</v>
      </c>
      <c r="B469" s="127" t="s">
        <v>993</v>
      </c>
      <c r="C469" s="133" t="s">
        <v>994</v>
      </c>
      <c r="D469" s="39" t="s">
        <v>326</v>
      </c>
      <c r="E469" s="128">
        <v>7</v>
      </c>
      <c r="F469" s="313">
        <v>323176.15574999998</v>
      </c>
      <c r="G469" s="186">
        <f t="shared" si="29"/>
        <v>2262233.0902499999</v>
      </c>
      <c r="H469" s="100"/>
      <c r="I469" s="187">
        <v>7</v>
      </c>
      <c r="J469" s="136"/>
      <c r="K469" s="186">
        <f t="shared" si="30"/>
        <v>0</v>
      </c>
      <c r="L469" s="101"/>
      <c r="M469" s="207"/>
      <c r="N469" s="129"/>
    </row>
    <row r="470" spans="1:14" ht="42" outlineLevel="3">
      <c r="A470" s="126" t="s">
        <v>995</v>
      </c>
      <c r="B470" s="127" t="s">
        <v>996</v>
      </c>
      <c r="C470" s="133" t="s">
        <v>997</v>
      </c>
      <c r="D470" s="39" t="s">
        <v>326</v>
      </c>
      <c r="E470" s="128">
        <v>6</v>
      </c>
      <c r="F470" s="313">
        <v>305308.30575</v>
      </c>
      <c r="G470" s="186">
        <f t="shared" si="29"/>
        <v>1831849.8344999999</v>
      </c>
      <c r="H470" s="100"/>
      <c r="I470" s="187">
        <v>6</v>
      </c>
      <c r="J470" s="136"/>
      <c r="K470" s="186">
        <f t="shared" si="30"/>
        <v>0</v>
      </c>
      <c r="L470" s="101"/>
      <c r="M470" s="207"/>
      <c r="N470" s="129"/>
    </row>
    <row r="471" spans="1:14" ht="42" outlineLevel="3">
      <c r="A471" s="126" t="s">
        <v>998</v>
      </c>
      <c r="B471" s="127" t="s">
        <v>999</v>
      </c>
      <c r="C471" s="133" t="s">
        <v>1000</v>
      </c>
      <c r="D471" s="39" t="s">
        <v>326</v>
      </c>
      <c r="E471" s="128">
        <v>12</v>
      </c>
      <c r="F471" s="313">
        <v>293625.48074999999</v>
      </c>
      <c r="G471" s="186">
        <f t="shared" si="29"/>
        <v>3523505.7689999999</v>
      </c>
      <c r="H471" s="100"/>
      <c r="I471" s="187">
        <v>12</v>
      </c>
      <c r="J471" s="136"/>
      <c r="K471" s="186">
        <f t="shared" si="30"/>
        <v>0</v>
      </c>
      <c r="L471" s="101"/>
      <c r="M471" s="207"/>
      <c r="N471" s="129"/>
    </row>
    <row r="472" spans="1:14" ht="42" outlineLevel="3">
      <c r="A472" s="126" t="s">
        <v>1001</v>
      </c>
      <c r="B472" s="127" t="s">
        <v>1002</v>
      </c>
      <c r="C472" s="133" t="s">
        <v>1003</v>
      </c>
      <c r="D472" s="39" t="s">
        <v>326</v>
      </c>
      <c r="E472" s="128">
        <v>3</v>
      </c>
      <c r="F472" s="313">
        <v>286753.23074999999</v>
      </c>
      <c r="G472" s="186">
        <f t="shared" si="29"/>
        <v>860259.69224999996</v>
      </c>
      <c r="H472" s="100"/>
      <c r="I472" s="187">
        <v>3</v>
      </c>
      <c r="J472" s="136"/>
      <c r="K472" s="186">
        <f t="shared" si="30"/>
        <v>0</v>
      </c>
      <c r="L472" s="101"/>
      <c r="M472" s="207"/>
      <c r="N472" s="129"/>
    </row>
    <row r="473" spans="1:14" ht="42" outlineLevel="3">
      <c r="A473" s="126" t="s">
        <v>1004</v>
      </c>
      <c r="B473" s="127" t="s">
        <v>1005</v>
      </c>
      <c r="C473" s="133" t="s">
        <v>1006</v>
      </c>
      <c r="D473" s="39" t="s">
        <v>326</v>
      </c>
      <c r="E473" s="128">
        <v>43</v>
      </c>
      <c r="F473" s="313">
        <v>268198.15574999998</v>
      </c>
      <c r="G473" s="186">
        <f t="shared" si="29"/>
        <v>11532520.697249999</v>
      </c>
      <c r="H473" s="100"/>
      <c r="I473" s="187">
        <v>43</v>
      </c>
      <c r="J473" s="136"/>
      <c r="K473" s="186">
        <f t="shared" si="30"/>
        <v>0</v>
      </c>
      <c r="L473" s="101"/>
      <c r="M473" s="207"/>
      <c r="N473" s="129"/>
    </row>
    <row r="474" spans="1:14" ht="42" outlineLevel="3">
      <c r="A474" s="126" t="s">
        <v>1007</v>
      </c>
      <c r="B474" s="127" t="s">
        <v>1008</v>
      </c>
      <c r="C474" s="133" t="s">
        <v>1009</v>
      </c>
      <c r="D474" s="39" t="s">
        <v>326</v>
      </c>
      <c r="E474" s="128">
        <v>87</v>
      </c>
      <c r="F474" s="313">
        <v>268198.15574999998</v>
      </c>
      <c r="G474" s="186">
        <f t="shared" si="29"/>
        <v>23333239.550249998</v>
      </c>
      <c r="H474" s="100"/>
      <c r="I474" s="187">
        <v>87</v>
      </c>
      <c r="J474" s="136"/>
      <c r="K474" s="186">
        <f t="shared" si="30"/>
        <v>0</v>
      </c>
      <c r="L474" s="101"/>
      <c r="M474" s="207"/>
      <c r="N474" s="129"/>
    </row>
    <row r="475" spans="1:14" ht="42" outlineLevel="3">
      <c r="A475" s="126" t="s">
        <v>1010</v>
      </c>
      <c r="B475" s="127" t="s">
        <v>1011</v>
      </c>
      <c r="C475" s="133" t="s">
        <v>1012</v>
      </c>
      <c r="D475" s="39" t="s">
        <v>326</v>
      </c>
      <c r="E475" s="128">
        <v>136</v>
      </c>
      <c r="F475" s="313">
        <v>268198.15574999998</v>
      </c>
      <c r="G475" s="186">
        <f t="shared" si="29"/>
        <v>36474949.181999996</v>
      </c>
      <c r="H475" s="100"/>
      <c r="I475" s="187">
        <v>136</v>
      </c>
      <c r="J475" s="136"/>
      <c r="K475" s="186">
        <f t="shared" si="30"/>
        <v>0</v>
      </c>
      <c r="L475" s="101"/>
      <c r="M475" s="207"/>
      <c r="N475" s="129"/>
    </row>
    <row r="476" spans="1:14" ht="28.5" outlineLevel="3">
      <c r="A476" s="126" t="s">
        <v>1013</v>
      </c>
      <c r="B476" s="127" t="s">
        <v>1014</v>
      </c>
      <c r="C476" s="133" t="s">
        <v>1015</v>
      </c>
      <c r="D476" s="39" t="s">
        <v>326</v>
      </c>
      <c r="E476" s="128">
        <v>16</v>
      </c>
      <c r="F476" s="313">
        <v>117008.65575000001</v>
      </c>
      <c r="G476" s="186">
        <f t="shared" si="29"/>
        <v>1872138.4920000001</v>
      </c>
      <c r="H476" s="100"/>
      <c r="I476" s="187">
        <v>16</v>
      </c>
      <c r="J476" s="136"/>
      <c r="K476" s="186">
        <f t="shared" si="30"/>
        <v>0</v>
      </c>
      <c r="L476" s="101"/>
      <c r="M476" s="207"/>
      <c r="N476" s="129"/>
    </row>
    <row r="477" spans="1:14" ht="28.5" outlineLevel="3">
      <c r="A477" s="126" t="s">
        <v>1016</v>
      </c>
      <c r="B477" s="127" t="s">
        <v>1017</v>
      </c>
      <c r="C477" s="133" t="s">
        <v>1018</v>
      </c>
      <c r="D477" s="39" t="s">
        <v>326</v>
      </c>
      <c r="E477" s="128">
        <v>25</v>
      </c>
      <c r="F477" s="313">
        <v>112885.30575</v>
      </c>
      <c r="G477" s="186">
        <f t="shared" si="29"/>
        <v>2822132.6437499998</v>
      </c>
      <c r="H477" s="100"/>
      <c r="I477" s="187">
        <v>25</v>
      </c>
      <c r="J477" s="136"/>
      <c r="K477" s="186">
        <f t="shared" si="30"/>
        <v>0</v>
      </c>
      <c r="L477" s="101"/>
      <c r="M477" s="207"/>
      <c r="N477" s="129"/>
    </row>
    <row r="478" spans="1:14" ht="28.5" outlineLevel="3">
      <c r="A478" s="126" t="s">
        <v>1019</v>
      </c>
      <c r="B478" s="127" t="s">
        <v>1020</v>
      </c>
      <c r="C478" s="133" t="s">
        <v>1021</v>
      </c>
      <c r="D478" s="39" t="s">
        <v>326</v>
      </c>
      <c r="E478" s="128">
        <v>36</v>
      </c>
      <c r="F478" s="313">
        <v>50863.244250000003</v>
      </c>
      <c r="G478" s="186">
        <f t="shared" si="29"/>
        <v>1831076.7930000001</v>
      </c>
      <c r="H478" s="100"/>
      <c r="I478" s="187">
        <v>36</v>
      </c>
      <c r="J478" s="136"/>
      <c r="K478" s="186">
        <f t="shared" si="30"/>
        <v>0</v>
      </c>
      <c r="L478" s="101"/>
      <c r="M478" s="207"/>
      <c r="N478" s="129"/>
    </row>
    <row r="479" spans="1:14" ht="28.5" outlineLevel="3">
      <c r="A479" s="126" t="s">
        <v>1022</v>
      </c>
      <c r="B479" s="127" t="s">
        <v>1023</v>
      </c>
      <c r="C479" s="133" t="s">
        <v>1024</v>
      </c>
      <c r="D479" s="39" t="s">
        <v>326</v>
      </c>
      <c r="E479" s="128">
        <v>8</v>
      </c>
      <c r="F479" s="313">
        <v>50863.244250000003</v>
      </c>
      <c r="G479" s="186">
        <f t="shared" si="29"/>
        <v>406905.95400000003</v>
      </c>
      <c r="H479" s="100"/>
      <c r="I479" s="187">
        <v>8</v>
      </c>
      <c r="J479" s="136"/>
      <c r="K479" s="186">
        <f t="shared" si="30"/>
        <v>0</v>
      </c>
      <c r="L479" s="101"/>
      <c r="M479" s="207"/>
      <c r="N479" s="129"/>
    </row>
    <row r="480" spans="1:14" ht="28.5" outlineLevel="3">
      <c r="A480" s="126" t="s">
        <v>1025</v>
      </c>
      <c r="B480" s="127" t="s">
        <v>1026</v>
      </c>
      <c r="C480" s="133" t="s">
        <v>1027</v>
      </c>
      <c r="D480" s="39" t="s">
        <v>326</v>
      </c>
      <c r="E480" s="128">
        <v>122</v>
      </c>
      <c r="F480" s="313">
        <v>50863.244250000003</v>
      </c>
      <c r="G480" s="186">
        <f t="shared" si="29"/>
        <v>6205315.7985000005</v>
      </c>
      <c r="H480" s="100"/>
      <c r="I480" s="187">
        <v>122</v>
      </c>
      <c r="J480" s="136"/>
      <c r="K480" s="186">
        <f t="shared" si="30"/>
        <v>0</v>
      </c>
      <c r="L480" s="101"/>
      <c r="M480" s="207"/>
      <c r="N480" s="129"/>
    </row>
    <row r="481" spans="1:14" ht="28.5" outlineLevel="3">
      <c r="A481" s="126" t="s">
        <v>1028</v>
      </c>
      <c r="B481" s="127" t="s">
        <v>1029</v>
      </c>
      <c r="C481" s="133" t="s">
        <v>1030</v>
      </c>
      <c r="D481" s="39" t="s">
        <v>326</v>
      </c>
      <c r="E481" s="128">
        <v>394</v>
      </c>
      <c r="F481" s="313">
        <v>50863.244250000003</v>
      </c>
      <c r="G481" s="186">
        <f t="shared" si="29"/>
        <v>20040118.234500002</v>
      </c>
      <c r="H481" s="100"/>
      <c r="I481" s="187">
        <v>394</v>
      </c>
      <c r="J481" s="136"/>
      <c r="K481" s="186">
        <f t="shared" si="30"/>
        <v>0</v>
      </c>
      <c r="L481" s="101"/>
      <c r="M481" s="207"/>
      <c r="N481" s="129"/>
    </row>
    <row r="482" spans="1:14" ht="28.5" outlineLevel="3">
      <c r="A482" s="126" t="s">
        <v>1031</v>
      </c>
      <c r="B482" s="127" t="s">
        <v>1032</v>
      </c>
      <c r="C482" s="133" t="s">
        <v>1033</v>
      </c>
      <c r="D482" s="39" t="s">
        <v>326</v>
      </c>
      <c r="E482" s="128">
        <v>921</v>
      </c>
      <c r="F482" s="313">
        <v>46739.894249999998</v>
      </c>
      <c r="G482" s="186">
        <f t="shared" si="29"/>
        <v>43047442.604249999</v>
      </c>
      <c r="H482" s="100"/>
      <c r="I482" s="187">
        <v>921</v>
      </c>
      <c r="J482" s="136"/>
      <c r="K482" s="186">
        <f t="shared" si="30"/>
        <v>0</v>
      </c>
      <c r="L482" s="101"/>
      <c r="M482" s="207"/>
      <c r="N482" s="129"/>
    </row>
    <row r="483" spans="1:14" ht="28.5" outlineLevel="3">
      <c r="A483" s="126" t="s">
        <v>1034</v>
      </c>
      <c r="B483" s="127" t="s">
        <v>1035</v>
      </c>
      <c r="C483" s="133" t="s">
        <v>1036</v>
      </c>
      <c r="D483" s="39" t="s">
        <v>326</v>
      </c>
      <c r="E483" s="128">
        <v>206</v>
      </c>
      <c r="F483" s="313">
        <v>43990.994250000003</v>
      </c>
      <c r="G483" s="186">
        <f t="shared" si="29"/>
        <v>9062144.8155000005</v>
      </c>
      <c r="H483" s="100"/>
      <c r="I483" s="187">
        <v>206</v>
      </c>
      <c r="J483" s="136"/>
      <c r="K483" s="186">
        <f t="shared" si="30"/>
        <v>0</v>
      </c>
      <c r="L483" s="101"/>
      <c r="M483" s="207"/>
      <c r="N483" s="129"/>
    </row>
    <row r="484" spans="1:14" ht="28.5" outlineLevel="3">
      <c r="A484" s="126" t="s">
        <v>1037</v>
      </c>
      <c r="B484" s="127" t="s">
        <v>1038</v>
      </c>
      <c r="C484" s="133" t="s">
        <v>1039</v>
      </c>
      <c r="D484" s="39" t="s">
        <v>326</v>
      </c>
      <c r="E484" s="128">
        <v>1</v>
      </c>
      <c r="F484" s="313">
        <v>334773.08</v>
      </c>
      <c r="G484" s="186">
        <f t="shared" si="29"/>
        <v>334773.08</v>
      </c>
      <c r="H484" s="100"/>
      <c r="I484" s="187">
        <v>1</v>
      </c>
      <c r="J484" s="136"/>
      <c r="K484" s="186">
        <f t="shared" si="30"/>
        <v>0</v>
      </c>
      <c r="L484" s="101"/>
      <c r="M484" s="207"/>
      <c r="N484" s="129"/>
    </row>
    <row r="485" spans="1:14" ht="28.5" outlineLevel="3">
      <c r="A485" s="126" t="s">
        <v>1040</v>
      </c>
      <c r="B485" s="127" t="s">
        <v>1041</v>
      </c>
      <c r="C485" s="133" t="s">
        <v>1042</v>
      </c>
      <c r="D485" s="39" t="s">
        <v>326</v>
      </c>
      <c r="E485" s="128">
        <v>6</v>
      </c>
      <c r="F485" s="313">
        <v>282543.97499999998</v>
      </c>
      <c r="G485" s="186">
        <f t="shared" si="29"/>
        <v>1695263.8499999999</v>
      </c>
      <c r="H485" s="100"/>
      <c r="I485" s="187">
        <v>6</v>
      </c>
      <c r="J485" s="136"/>
      <c r="K485" s="186">
        <f t="shared" si="30"/>
        <v>0</v>
      </c>
      <c r="L485" s="101"/>
      <c r="M485" s="207"/>
      <c r="N485" s="129"/>
    </row>
    <row r="486" spans="1:14" ht="28.5" outlineLevel="3">
      <c r="A486" s="126" t="s">
        <v>1043</v>
      </c>
      <c r="B486" s="127" t="s">
        <v>1044</v>
      </c>
      <c r="C486" s="133" t="s">
        <v>1045</v>
      </c>
      <c r="D486" s="39" t="s">
        <v>326</v>
      </c>
      <c r="E486" s="128">
        <v>1</v>
      </c>
      <c r="F486" s="313">
        <v>234438.22500000001</v>
      </c>
      <c r="G486" s="186">
        <f t="shared" si="29"/>
        <v>234438.22500000001</v>
      </c>
      <c r="H486" s="100"/>
      <c r="I486" s="187">
        <v>1</v>
      </c>
      <c r="J486" s="136"/>
      <c r="K486" s="186">
        <f t="shared" si="30"/>
        <v>0</v>
      </c>
      <c r="L486" s="101"/>
      <c r="M486" s="207"/>
      <c r="N486" s="129"/>
    </row>
    <row r="487" spans="1:14" outlineLevel="3">
      <c r="A487" s="104"/>
      <c r="B487" s="38"/>
      <c r="C487" s="110"/>
      <c r="D487" s="38"/>
      <c r="E487" s="38"/>
      <c r="F487" s="111"/>
      <c r="G487" s="228"/>
      <c r="H487" s="111"/>
      <c r="I487" s="285"/>
      <c r="J487" s="112"/>
      <c r="K487" s="228"/>
      <c r="L487" s="112"/>
      <c r="M487" s="200"/>
      <c r="N487" s="113"/>
    </row>
    <row r="488" spans="1:14" ht="28.5" outlineLevel="2">
      <c r="A488" s="138"/>
      <c r="B488" s="139"/>
      <c r="C488" s="140" t="s">
        <v>1046</v>
      </c>
      <c r="D488" s="139"/>
      <c r="E488" s="139"/>
      <c r="F488" s="141"/>
      <c r="G488" s="231">
        <f>SUM(G458:G486)</f>
        <v>248762792.82725</v>
      </c>
      <c r="H488" s="167"/>
      <c r="I488" s="138"/>
      <c r="J488" s="142"/>
      <c r="K488" s="231">
        <f>SUM(K458:K486)</f>
        <v>0</v>
      </c>
      <c r="L488" s="168"/>
      <c r="M488" s="206"/>
      <c r="N488" s="143"/>
    </row>
    <row r="489" spans="1:14" outlineLevel="2">
      <c r="A489" s="104"/>
      <c r="B489" s="38"/>
      <c r="C489" s="110"/>
      <c r="D489" s="38"/>
      <c r="E489" s="38"/>
      <c r="F489" s="111"/>
      <c r="G489" s="228"/>
      <c r="H489" s="111"/>
      <c r="I489" s="285"/>
      <c r="J489" s="112"/>
      <c r="K489" s="228"/>
      <c r="L489" s="112"/>
      <c r="M489" s="200"/>
      <c r="N489" s="113"/>
    </row>
    <row r="490" spans="1:14" ht="28.5" outlineLevel="2">
      <c r="A490" s="138"/>
      <c r="B490" s="139" t="s">
        <v>1047</v>
      </c>
      <c r="C490" s="140" t="s">
        <v>1048</v>
      </c>
      <c r="D490" s="139"/>
      <c r="E490" s="139"/>
      <c r="F490" s="141"/>
      <c r="G490" s="231"/>
      <c r="H490" s="167"/>
      <c r="I490" s="138"/>
      <c r="J490" s="142"/>
      <c r="K490" s="231"/>
      <c r="L490" s="168"/>
      <c r="M490" s="206"/>
      <c r="N490" s="143"/>
    </row>
    <row r="491" spans="1:14" ht="42" outlineLevel="3">
      <c r="A491" s="126" t="s">
        <v>1049</v>
      </c>
      <c r="B491" s="127" t="s">
        <v>1050</v>
      </c>
      <c r="C491" s="133" t="s">
        <v>1051</v>
      </c>
      <c r="D491" s="39" t="s">
        <v>326</v>
      </c>
      <c r="E491" s="128">
        <v>2</v>
      </c>
      <c r="F491" s="313">
        <v>3854335.8</v>
      </c>
      <c r="G491" s="186">
        <f t="shared" ref="G491:G508" si="31">E491*F491</f>
        <v>7708671.5999999996</v>
      </c>
      <c r="H491" s="100"/>
      <c r="I491" s="187">
        <v>2</v>
      </c>
      <c r="J491" s="136"/>
      <c r="K491" s="186">
        <f t="shared" ref="K491:K508" si="32">I491*J491</f>
        <v>0</v>
      </c>
      <c r="L491" s="101"/>
      <c r="M491" s="207"/>
      <c r="N491" s="129"/>
    </row>
    <row r="492" spans="1:14" ht="42" outlineLevel="3">
      <c r="A492" s="126" t="s">
        <v>1052</v>
      </c>
      <c r="B492" s="127" t="s">
        <v>1053</v>
      </c>
      <c r="C492" s="133" t="s">
        <v>1054</v>
      </c>
      <c r="D492" s="39" t="s">
        <v>326</v>
      </c>
      <c r="E492" s="128">
        <v>4</v>
      </c>
      <c r="F492" s="313">
        <v>1296888.075</v>
      </c>
      <c r="G492" s="186">
        <f t="shared" si="31"/>
        <v>5187552.3</v>
      </c>
      <c r="H492" s="100"/>
      <c r="I492" s="187">
        <v>4</v>
      </c>
      <c r="J492" s="136"/>
      <c r="K492" s="186">
        <f t="shared" si="32"/>
        <v>0</v>
      </c>
      <c r="L492" s="101"/>
      <c r="M492" s="207"/>
      <c r="N492" s="129"/>
    </row>
    <row r="493" spans="1:14" ht="42" outlineLevel="3">
      <c r="A493" s="126" t="s">
        <v>1055</v>
      </c>
      <c r="B493" s="127" t="s">
        <v>1056</v>
      </c>
      <c r="C493" s="133" t="s">
        <v>1057</v>
      </c>
      <c r="D493" s="39" t="s">
        <v>326</v>
      </c>
      <c r="E493" s="128">
        <v>7</v>
      </c>
      <c r="F493" s="313">
        <v>1200676.575</v>
      </c>
      <c r="G493" s="186">
        <f t="shared" si="31"/>
        <v>8404736.0250000004</v>
      </c>
      <c r="H493" s="100"/>
      <c r="I493" s="187">
        <v>7</v>
      </c>
      <c r="J493" s="136"/>
      <c r="K493" s="186">
        <f t="shared" si="32"/>
        <v>0</v>
      </c>
      <c r="L493" s="101"/>
      <c r="M493" s="207"/>
      <c r="N493" s="129"/>
    </row>
    <row r="494" spans="1:14" ht="42" outlineLevel="3">
      <c r="A494" s="126" t="s">
        <v>1058</v>
      </c>
      <c r="B494" s="127" t="s">
        <v>1059</v>
      </c>
      <c r="C494" s="133" t="s">
        <v>1060</v>
      </c>
      <c r="D494" s="39" t="s">
        <v>326</v>
      </c>
      <c r="E494" s="128">
        <v>1</v>
      </c>
      <c r="F494" s="313">
        <v>2089773.92</v>
      </c>
      <c r="G494" s="186">
        <f t="shared" si="31"/>
        <v>2089773.92</v>
      </c>
      <c r="H494" s="100"/>
      <c r="I494" s="187">
        <v>1</v>
      </c>
      <c r="J494" s="136"/>
      <c r="K494" s="186">
        <f t="shared" si="32"/>
        <v>0</v>
      </c>
      <c r="L494" s="101"/>
      <c r="M494" s="207"/>
      <c r="N494" s="129"/>
    </row>
    <row r="495" spans="1:14" ht="42" outlineLevel="3">
      <c r="A495" s="126" t="s">
        <v>1061</v>
      </c>
      <c r="B495" s="127" t="s">
        <v>1062</v>
      </c>
      <c r="C495" s="133" t="s">
        <v>1063</v>
      </c>
      <c r="D495" s="39" t="s">
        <v>326</v>
      </c>
      <c r="E495" s="128">
        <v>3</v>
      </c>
      <c r="F495" s="313">
        <v>1677438.9240000001</v>
      </c>
      <c r="G495" s="186">
        <f t="shared" si="31"/>
        <v>5032316.7719999999</v>
      </c>
      <c r="H495" s="100"/>
      <c r="I495" s="187">
        <v>3</v>
      </c>
      <c r="J495" s="136"/>
      <c r="K495" s="186">
        <f t="shared" si="32"/>
        <v>0</v>
      </c>
      <c r="L495" s="101"/>
      <c r="M495" s="207"/>
      <c r="N495" s="129"/>
    </row>
    <row r="496" spans="1:14" ht="42" outlineLevel="3">
      <c r="A496" s="126" t="s">
        <v>1064</v>
      </c>
      <c r="B496" s="127" t="s">
        <v>1065</v>
      </c>
      <c r="C496" s="133" t="s">
        <v>1066</v>
      </c>
      <c r="D496" s="39" t="s">
        <v>326</v>
      </c>
      <c r="E496" s="128">
        <v>7</v>
      </c>
      <c r="F496" s="313">
        <v>1056359.325</v>
      </c>
      <c r="G496" s="186">
        <f t="shared" si="31"/>
        <v>7394515.2749999994</v>
      </c>
      <c r="H496" s="100"/>
      <c r="I496" s="187">
        <v>7</v>
      </c>
      <c r="J496" s="136"/>
      <c r="K496" s="186">
        <f t="shared" si="32"/>
        <v>0</v>
      </c>
      <c r="L496" s="101"/>
      <c r="M496" s="207"/>
      <c r="N496" s="129"/>
    </row>
    <row r="497" spans="1:14" ht="28.5" outlineLevel="3">
      <c r="A497" s="126" t="s">
        <v>1067</v>
      </c>
      <c r="B497" s="127" t="s">
        <v>1068</v>
      </c>
      <c r="C497" s="133" t="s">
        <v>1069</v>
      </c>
      <c r="D497" s="39" t="s">
        <v>326</v>
      </c>
      <c r="E497" s="128">
        <v>10</v>
      </c>
      <c r="F497" s="313">
        <v>1338121.575</v>
      </c>
      <c r="G497" s="186">
        <f t="shared" si="31"/>
        <v>13381215.75</v>
      </c>
      <c r="H497" s="100"/>
      <c r="I497" s="187">
        <v>10</v>
      </c>
      <c r="J497" s="136"/>
      <c r="K497" s="186">
        <f t="shared" si="32"/>
        <v>0</v>
      </c>
      <c r="L497" s="101"/>
      <c r="M497" s="207"/>
      <c r="N497" s="129"/>
    </row>
    <row r="498" spans="1:14" ht="28.5" outlineLevel="3">
      <c r="A498" s="126" t="s">
        <v>1070</v>
      </c>
      <c r="B498" s="127" t="s">
        <v>1071</v>
      </c>
      <c r="C498" s="133" t="s">
        <v>1072</v>
      </c>
      <c r="D498" s="39" t="s">
        <v>326</v>
      </c>
      <c r="E498" s="128">
        <v>9</v>
      </c>
      <c r="F498" s="313">
        <v>360114.49424999999</v>
      </c>
      <c r="G498" s="186">
        <f t="shared" si="31"/>
        <v>3241030.4482499999</v>
      </c>
      <c r="H498" s="100"/>
      <c r="I498" s="187">
        <v>9</v>
      </c>
      <c r="J498" s="136"/>
      <c r="K498" s="186">
        <f t="shared" si="32"/>
        <v>0</v>
      </c>
      <c r="L498" s="101"/>
      <c r="M498" s="207"/>
      <c r="N498" s="129"/>
    </row>
    <row r="499" spans="1:14" ht="28.5" outlineLevel="3">
      <c r="A499" s="126" t="s">
        <v>1073</v>
      </c>
      <c r="B499" s="127" t="s">
        <v>1074</v>
      </c>
      <c r="C499" s="133" t="s">
        <v>1075</v>
      </c>
      <c r="D499" s="39" t="s">
        <v>326</v>
      </c>
      <c r="E499" s="128">
        <v>10</v>
      </c>
      <c r="F499" s="313">
        <v>215797.24424999999</v>
      </c>
      <c r="G499" s="186">
        <f t="shared" si="31"/>
        <v>2157972.4424999999</v>
      </c>
      <c r="H499" s="100"/>
      <c r="I499" s="187">
        <v>10</v>
      </c>
      <c r="J499" s="136"/>
      <c r="K499" s="186">
        <f t="shared" si="32"/>
        <v>0</v>
      </c>
      <c r="L499" s="101"/>
      <c r="M499" s="207"/>
      <c r="N499" s="129"/>
    </row>
    <row r="500" spans="1:14" ht="28.5" outlineLevel="3">
      <c r="A500" s="126" t="s">
        <v>1076</v>
      </c>
      <c r="B500" s="127" t="s">
        <v>1077</v>
      </c>
      <c r="C500" s="133" t="s">
        <v>1078</v>
      </c>
      <c r="D500" s="39" t="s">
        <v>326</v>
      </c>
      <c r="E500" s="128">
        <v>2</v>
      </c>
      <c r="F500" s="313">
        <v>1021998.075</v>
      </c>
      <c r="G500" s="186">
        <f t="shared" si="31"/>
        <v>2043996.15</v>
      </c>
      <c r="H500" s="100"/>
      <c r="I500" s="187">
        <v>2</v>
      </c>
      <c r="J500" s="136"/>
      <c r="K500" s="186">
        <f t="shared" si="32"/>
        <v>0</v>
      </c>
      <c r="L500" s="101"/>
      <c r="M500" s="207"/>
      <c r="N500" s="129"/>
    </row>
    <row r="501" spans="1:14" ht="28.5" outlineLevel="3">
      <c r="A501" s="126" t="s">
        <v>1079</v>
      </c>
      <c r="B501" s="127" t="s">
        <v>1080</v>
      </c>
      <c r="C501" s="133" t="s">
        <v>1081</v>
      </c>
      <c r="D501" s="39" t="s">
        <v>326</v>
      </c>
      <c r="E501" s="128">
        <v>7</v>
      </c>
      <c r="F501" s="313">
        <v>912042.07499999995</v>
      </c>
      <c r="G501" s="186">
        <f t="shared" si="31"/>
        <v>6384294.5249999994</v>
      </c>
      <c r="H501" s="100"/>
      <c r="I501" s="187">
        <v>7</v>
      </c>
      <c r="J501" s="136"/>
      <c r="K501" s="186">
        <f t="shared" si="32"/>
        <v>0</v>
      </c>
      <c r="L501" s="101"/>
      <c r="M501" s="207"/>
      <c r="N501" s="129"/>
    </row>
    <row r="502" spans="1:14" ht="42" outlineLevel="3">
      <c r="A502" s="126" t="s">
        <v>1082</v>
      </c>
      <c r="B502" s="127" t="s">
        <v>1083</v>
      </c>
      <c r="C502" s="133" t="s">
        <v>1084</v>
      </c>
      <c r="D502" s="39" t="s">
        <v>326</v>
      </c>
      <c r="E502" s="128">
        <v>28</v>
      </c>
      <c r="F502" s="313">
        <v>216511.95615000001</v>
      </c>
      <c r="G502" s="186">
        <f t="shared" si="31"/>
        <v>6062334.7722000005</v>
      </c>
      <c r="H502" s="100"/>
      <c r="I502" s="187">
        <v>28</v>
      </c>
      <c r="J502" s="136"/>
      <c r="K502" s="186">
        <f t="shared" si="32"/>
        <v>0</v>
      </c>
      <c r="L502" s="101"/>
      <c r="M502" s="207"/>
      <c r="N502" s="129"/>
    </row>
    <row r="503" spans="1:14" ht="28.5" outlineLevel="3">
      <c r="A503" s="126" t="s">
        <v>1085</v>
      </c>
      <c r="B503" s="127" t="s">
        <v>1086</v>
      </c>
      <c r="C503" s="133" t="s">
        <v>1087</v>
      </c>
      <c r="D503" s="39" t="s">
        <v>326</v>
      </c>
      <c r="E503" s="128">
        <v>16</v>
      </c>
      <c r="F503" s="313">
        <v>1539521.4486750001</v>
      </c>
      <c r="G503" s="186">
        <f t="shared" si="31"/>
        <v>24632343.178800002</v>
      </c>
      <c r="H503" s="100"/>
      <c r="I503" s="187">
        <v>16</v>
      </c>
      <c r="J503" s="136"/>
      <c r="K503" s="186">
        <f t="shared" si="32"/>
        <v>0</v>
      </c>
      <c r="L503" s="101"/>
      <c r="M503" s="207"/>
      <c r="N503" s="129"/>
    </row>
    <row r="504" spans="1:14" ht="28.5" outlineLevel="3">
      <c r="A504" s="126" t="s">
        <v>1088</v>
      </c>
      <c r="B504" s="127" t="s">
        <v>1089</v>
      </c>
      <c r="C504" s="133" t="s">
        <v>1090</v>
      </c>
      <c r="D504" s="39" t="s">
        <v>326</v>
      </c>
      <c r="E504" s="128">
        <v>10</v>
      </c>
      <c r="F504" s="313">
        <v>238561.57500000001</v>
      </c>
      <c r="G504" s="186">
        <f t="shared" si="31"/>
        <v>2385615.75</v>
      </c>
      <c r="H504" s="100"/>
      <c r="I504" s="187">
        <v>10</v>
      </c>
      <c r="J504" s="136"/>
      <c r="K504" s="186">
        <f t="shared" si="32"/>
        <v>0</v>
      </c>
      <c r="L504" s="101"/>
      <c r="M504" s="207"/>
      <c r="N504" s="129"/>
    </row>
    <row r="505" spans="1:14" ht="56.25" outlineLevel="3">
      <c r="A505" s="126" t="s">
        <v>1091</v>
      </c>
      <c r="B505" s="127" t="s">
        <v>1092</v>
      </c>
      <c r="C505" s="133" t="s">
        <v>1093</v>
      </c>
      <c r="D505" s="39" t="s">
        <v>326</v>
      </c>
      <c r="E505" s="128">
        <v>15</v>
      </c>
      <c r="F505" s="313">
        <v>2345876.946</v>
      </c>
      <c r="G505" s="186">
        <f t="shared" si="31"/>
        <v>35188154.189999998</v>
      </c>
      <c r="H505" s="100"/>
      <c r="I505" s="187">
        <v>15</v>
      </c>
      <c r="J505" s="136"/>
      <c r="K505" s="186">
        <f t="shared" si="32"/>
        <v>0</v>
      </c>
      <c r="L505" s="101"/>
      <c r="M505" s="207"/>
      <c r="N505" s="129"/>
    </row>
    <row r="506" spans="1:14" ht="42" outlineLevel="3">
      <c r="A506" s="126" t="s">
        <v>1094</v>
      </c>
      <c r="B506" s="127" t="s">
        <v>1095</v>
      </c>
      <c r="C506" s="133" t="s">
        <v>1096</v>
      </c>
      <c r="D506" s="39" t="s">
        <v>326</v>
      </c>
      <c r="E506" s="128">
        <v>2</v>
      </c>
      <c r="F506" s="313">
        <v>6469226.9460000005</v>
      </c>
      <c r="G506" s="186">
        <f t="shared" si="31"/>
        <v>12938453.892000001</v>
      </c>
      <c r="H506" s="100"/>
      <c r="I506" s="187">
        <v>2</v>
      </c>
      <c r="J506" s="136"/>
      <c r="K506" s="186">
        <f t="shared" si="32"/>
        <v>0</v>
      </c>
      <c r="L506" s="101"/>
      <c r="M506" s="207"/>
      <c r="N506" s="129"/>
    </row>
    <row r="507" spans="1:14" ht="56.25" outlineLevel="3">
      <c r="A507" s="126" t="s">
        <v>1097</v>
      </c>
      <c r="B507" s="127" t="s">
        <v>1098</v>
      </c>
      <c r="C507" s="133" t="s">
        <v>1099</v>
      </c>
      <c r="D507" s="39" t="s">
        <v>326</v>
      </c>
      <c r="E507" s="128">
        <v>1</v>
      </c>
      <c r="F507" s="313">
        <v>3720326.946</v>
      </c>
      <c r="G507" s="186">
        <f t="shared" si="31"/>
        <v>3720326.946</v>
      </c>
      <c r="H507" s="100"/>
      <c r="I507" s="187">
        <v>1</v>
      </c>
      <c r="J507" s="136"/>
      <c r="K507" s="186">
        <f t="shared" si="32"/>
        <v>0</v>
      </c>
      <c r="L507" s="101"/>
      <c r="M507" s="207"/>
      <c r="N507" s="129"/>
    </row>
    <row r="508" spans="1:14" ht="42" outlineLevel="3">
      <c r="A508" s="126" t="s">
        <v>1100</v>
      </c>
      <c r="B508" s="127" t="s">
        <v>1101</v>
      </c>
      <c r="C508" s="133" t="s">
        <v>1102</v>
      </c>
      <c r="D508" s="39" t="s">
        <v>326</v>
      </c>
      <c r="E508" s="128">
        <v>15</v>
      </c>
      <c r="F508" s="313">
        <v>2197376.946</v>
      </c>
      <c r="G508" s="186">
        <f t="shared" si="31"/>
        <v>32960654.190000001</v>
      </c>
      <c r="H508" s="100"/>
      <c r="I508" s="187">
        <v>15</v>
      </c>
      <c r="J508" s="136"/>
      <c r="K508" s="186">
        <f t="shared" si="32"/>
        <v>0</v>
      </c>
      <c r="L508" s="101"/>
      <c r="M508" s="207"/>
      <c r="N508" s="129"/>
    </row>
    <row r="509" spans="1:14" outlineLevel="3">
      <c r="A509" s="104"/>
      <c r="B509" s="38"/>
      <c r="C509" s="110"/>
      <c r="D509" s="38"/>
      <c r="E509" s="38"/>
      <c r="F509" s="111"/>
      <c r="G509" s="228"/>
      <c r="H509" s="111"/>
      <c r="I509" s="285"/>
      <c r="J509" s="112"/>
      <c r="K509" s="228"/>
      <c r="L509" s="112"/>
      <c r="M509" s="200"/>
      <c r="N509" s="113"/>
    </row>
    <row r="510" spans="1:14" ht="42" outlineLevel="2">
      <c r="A510" s="138"/>
      <c r="B510" s="139"/>
      <c r="C510" s="140" t="s">
        <v>1103</v>
      </c>
      <c r="D510" s="139"/>
      <c r="E510" s="139"/>
      <c r="F510" s="141"/>
      <c r="G510" s="231">
        <f>SUM(G491:G508)</f>
        <v>180913958.12674999</v>
      </c>
      <c r="H510" s="167"/>
      <c r="I510" s="138"/>
      <c r="J510" s="142"/>
      <c r="K510" s="231">
        <f>SUM(K491:K508)</f>
        <v>0</v>
      </c>
      <c r="L510" s="168"/>
      <c r="M510" s="206"/>
      <c r="N510" s="143"/>
    </row>
    <row r="511" spans="1:14" outlineLevel="2">
      <c r="A511" s="104"/>
      <c r="B511" s="38"/>
      <c r="C511" s="110"/>
      <c r="D511" s="38"/>
      <c r="E511" s="38"/>
      <c r="F511" s="111"/>
      <c r="G511" s="228"/>
      <c r="H511" s="111"/>
      <c r="I511" s="285"/>
      <c r="J511" s="112"/>
      <c r="K511" s="228"/>
      <c r="L511" s="112"/>
      <c r="M511" s="200"/>
      <c r="N511" s="113"/>
    </row>
    <row r="512" spans="1:14" ht="28.5" outlineLevel="2">
      <c r="A512" s="138"/>
      <c r="B512" s="139" t="s">
        <v>1104</v>
      </c>
      <c r="C512" s="140" t="s">
        <v>1105</v>
      </c>
      <c r="D512" s="139"/>
      <c r="E512" s="139"/>
      <c r="F512" s="141"/>
      <c r="G512" s="231"/>
      <c r="H512" s="167"/>
      <c r="I512" s="138"/>
      <c r="J512" s="142"/>
      <c r="K512" s="231"/>
      <c r="L512" s="168"/>
      <c r="M512" s="206"/>
      <c r="N512" s="143"/>
    </row>
    <row r="513" spans="1:14" ht="56.25" outlineLevel="3">
      <c r="A513" s="126" t="s">
        <v>1106</v>
      </c>
      <c r="B513" s="127" t="s">
        <v>1107</v>
      </c>
      <c r="C513" s="133" t="s">
        <v>1108</v>
      </c>
      <c r="D513" s="39" t="s">
        <v>326</v>
      </c>
      <c r="E513" s="128">
        <v>42</v>
      </c>
      <c r="F513" s="313">
        <v>188394.15</v>
      </c>
      <c r="G513" s="186">
        <f t="shared" ref="G513:G518" si="33">E513*F513</f>
        <v>7912554.2999999998</v>
      </c>
      <c r="H513" s="100"/>
      <c r="I513" s="187">
        <v>42</v>
      </c>
      <c r="J513" s="136"/>
      <c r="K513" s="186">
        <f t="shared" ref="K513:K518" si="34">I513*J513</f>
        <v>0</v>
      </c>
      <c r="L513" s="101"/>
      <c r="M513" s="207"/>
      <c r="N513" s="129"/>
    </row>
    <row r="514" spans="1:14" ht="56.25" outlineLevel="3">
      <c r="A514" s="126" t="s">
        <v>1109</v>
      </c>
      <c r="B514" s="127" t="s">
        <v>1110</v>
      </c>
      <c r="C514" s="321" t="s">
        <v>1111</v>
      </c>
      <c r="D514" s="39" t="s">
        <v>326</v>
      </c>
      <c r="E514" s="128">
        <v>396</v>
      </c>
      <c r="F514" s="313">
        <v>174649.65</v>
      </c>
      <c r="G514" s="186">
        <f t="shared" si="33"/>
        <v>69161261.399999991</v>
      </c>
      <c r="H514" s="100"/>
      <c r="I514" s="187">
        <v>396</v>
      </c>
      <c r="J514" s="136"/>
      <c r="K514" s="186">
        <f t="shared" si="34"/>
        <v>0</v>
      </c>
      <c r="L514" s="101"/>
      <c r="M514" s="207"/>
      <c r="N514" s="129"/>
    </row>
    <row r="515" spans="1:14" ht="56.25" outlineLevel="3">
      <c r="A515" s="126" t="s">
        <v>1112</v>
      </c>
      <c r="B515" s="127" t="s">
        <v>1113</v>
      </c>
      <c r="C515" s="133" t="s">
        <v>1114</v>
      </c>
      <c r="D515" s="39" t="s">
        <v>326</v>
      </c>
      <c r="E515" s="128">
        <v>6</v>
      </c>
      <c r="F515" s="313">
        <v>188394.15000000002</v>
      </c>
      <c r="G515" s="186">
        <f t="shared" si="33"/>
        <v>1130364.9000000001</v>
      </c>
      <c r="H515" s="100"/>
      <c r="I515" s="187">
        <v>6</v>
      </c>
      <c r="J515" s="136"/>
      <c r="K515" s="186">
        <f t="shared" si="34"/>
        <v>0</v>
      </c>
      <c r="L515" s="101"/>
      <c r="M515" s="207"/>
      <c r="N515" s="129"/>
    </row>
    <row r="516" spans="1:14" ht="56.25" outlineLevel="3">
      <c r="A516" s="126" t="s">
        <v>1115</v>
      </c>
      <c r="B516" s="127" t="s">
        <v>1116</v>
      </c>
      <c r="C516" s="133" t="s">
        <v>1117</v>
      </c>
      <c r="D516" s="39" t="s">
        <v>326</v>
      </c>
      <c r="E516" s="128">
        <v>615</v>
      </c>
      <c r="F516" s="313">
        <v>147160.65</v>
      </c>
      <c r="G516" s="186">
        <f t="shared" si="33"/>
        <v>90503799.75</v>
      </c>
      <c r="H516" s="100"/>
      <c r="I516" s="187">
        <v>615</v>
      </c>
      <c r="J516" s="136"/>
      <c r="K516" s="186">
        <f t="shared" si="34"/>
        <v>0</v>
      </c>
      <c r="L516" s="101"/>
      <c r="M516" s="207"/>
      <c r="N516" s="129"/>
    </row>
    <row r="517" spans="1:14" ht="56.25" outlineLevel="3">
      <c r="A517" s="126" t="s">
        <v>1118</v>
      </c>
      <c r="B517" s="127" t="s">
        <v>1119</v>
      </c>
      <c r="C517" s="135" t="s">
        <v>1117</v>
      </c>
      <c r="D517" s="39" t="s">
        <v>326</v>
      </c>
      <c r="E517" s="128">
        <v>599</v>
      </c>
      <c r="F517" s="313">
        <v>147160.65</v>
      </c>
      <c r="G517" s="186">
        <f t="shared" si="33"/>
        <v>88149229.349999994</v>
      </c>
      <c r="H517" s="100"/>
      <c r="I517" s="187">
        <v>599</v>
      </c>
      <c r="J517" s="136"/>
      <c r="K517" s="186">
        <f t="shared" si="34"/>
        <v>0</v>
      </c>
      <c r="L517" s="101"/>
      <c r="M517" s="207"/>
      <c r="N517" s="129"/>
    </row>
    <row r="518" spans="1:14" ht="56.25" outlineLevel="3">
      <c r="A518" s="126" t="s">
        <v>1120</v>
      </c>
      <c r="B518" s="127" t="s">
        <v>1121</v>
      </c>
      <c r="C518" s="133" t="s">
        <v>1122</v>
      </c>
      <c r="D518" s="39" t="s">
        <v>326</v>
      </c>
      <c r="E518" s="128">
        <v>2</v>
      </c>
      <c r="F518" s="313">
        <v>220006.49</v>
      </c>
      <c r="G518" s="186">
        <f t="shared" si="33"/>
        <v>440012.98</v>
      </c>
      <c r="H518" s="100"/>
      <c r="I518" s="187">
        <v>2</v>
      </c>
      <c r="J518" s="136"/>
      <c r="K518" s="186">
        <f t="shared" si="34"/>
        <v>0</v>
      </c>
      <c r="L518" s="101"/>
      <c r="M518" s="207"/>
      <c r="N518" s="129"/>
    </row>
    <row r="519" spans="1:14" outlineLevel="3">
      <c r="A519" s="104"/>
      <c r="B519" s="38"/>
      <c r="C519" s="110"/>
      <c r="D519" s="38"/>
      <c r="E519" s="38"/>
      <c r="F519" s="111"/>
      <c r="G519" s="228"/>
      <c r="H519" s="111"/>
      <c r="I519" s="285"/>
      <c r="J519" s="112"/>
      <c r="K519" s="228"/>
      <c r="L519" s="112"/>
      <c r="M519" s="200"/>
      <c r="N519" s="113"/>
    </row>
    <row r="520" spans="1:14" ht="28.5" outlineLevel="2">
      <c r="A520" s="138"/>
      <c r="B520" s="139"/>
      <c r="C520" s="140" t="s">
        <v>1123</v>
      </c>
      <c r="D520" s="139"/>
      <c r="E520" s="139"/>
      <c r="F520" s="141"/>
      <c r="G520" s="231">
        <f>SUM(G513:G518)</f>
        <v>257297222.67999998</v>
      </c>
      <c r="H520" s="167"/>
      <c r="I520" s="138"/>
      <c r="J520" s="142"/>
      <c r="K520" s="231">
        <f>SUM(K513:K518)</f>
        <v>0</v>
      </c>
      <c r="L520" s="168"/>
      <c r="M520" s="206"/>
      <c r="N520" s="143"/>
    </row>
    <row r="521" spans="1:14" outlineLevel="2">
      <c r="A521" s="104"/>
      <c r="B521" s="38"/>
      <c r="C521" s="110"/>
      <c r="D521" s="38"/>
      <c r="E521" s="38"/>
      <c r="F521" s="111"/>
      <c r="G521" s="228"/>
      <c r="H521" s="111"/>
      <c r="I521" s="285"/>
      <c r="J521" s="112"/>
      <c r="K521" s="228"/>
      <c r="L521" s="112"/>
      <c r="M521" s="200"/>
      <c r="N521" s="113"/>
    </row>
    <row r="522" spans="1:14" outlineLevel="2">
      <c r="A522" s="138"/>
      <c r="B522" s="139" t="s">
        <v>1124</v>
      </c>
      <c r="C522" s="140" t="s">
        <v>1125</v>
      </c>
      <c r="D522" s="139"/>
      <c r="E522" s="139"/>
      <c r="F522" s="141"/>
      <c r="G522" s="231"/>
      <c r="H522" s="167"/>
      <c r="I522" s="138"/>
      <c r="J522" s="142"/>
      <c r="K522" s="231"/>
      <c r="L522" s="168"/>
      <c r="M522" s="206"/>
      <c r="N522" s="143"/>
    </row>
    <row r="523" spans="1:14" ht="154.5" outlineLevel="3">
      <c r="A523" s="126" t="s">
        <v>1126</v>
      </c>
      <c r="B523" s="127" t="s">
        <v>1127</v>
      </c>
      <c r="C523" s="133" t="s">
        <v>1128</v>
      </c>
      <c r="D523" s="328" t="s">
        <v>326</v>
      </c>
      <c r="E523" s="128">
        <v>1</v>
      </c>
      <c r="F523" s="100">
        <v>810307002</v>
      </c>
      <c r="G523" s="186">
        <f>E523*F523</f>
        <v>810307002</v>
      </c>
      <c r="H523" s="100"/>
      <c r="I523" s="187">
        <v>1</v>
      </c>
      <c r="J523" s="101"/>
      <c r="K523" s="186">
        <f>I523*J523</f>
        <v>0</v>
      </c>
      <c r="L523" s="101"/>
      <c r="M523" s="188"/>
      <c r="N523" s="129"/>
    </row>
    <row r="524" spans="1:14" outlineLevel="3">
      <c r="A524" s="104"/>
      <c r="B524" s="38"/>
      <c r="C524" s="110"/>
      <c r="D524" s="38"/>
      <c r="E524" s="38"/>
      <c r="F524" s="111"/>
      <c r="G524" s="228"/>
      <c r="H524" s="111"/>
      <c r="I524" s="285"/>
      <c r="J524" s="112"/>
      <c r="K524" s="228"/>
      <c r="L524" s="112"/>
      <c r="M524" s="200"/>
      <c r="N524" s="113"/>
    </row>
    <row r="525" spans="1:14" outlineLevel="2">
      <c r="A525" s="138"/>
      <c r="B525" s="139"/>
      <c r="C525" s="140" t="s">
        <v>1129</v>
      </c>
      <c r="D525" s="139"/>
      <c r="E525" s="139"/>
      <c r="F525" s="141"/>
      <c r="G525" s="231">
        <f>G523</f>
        <v>810307002</v>
      </c>
      <c r="H525" s="167"/>
      <c r="I525" s="138"/>
      <c r="J525" s="142"/>
      <c r="K525" s="231">
        <f>K523</f>
        <v>0</v>
      </c>
      <c r="L525" s="168"/>
      <c r="M525" s="206"/>
      <c r="N525" s="143"/>
    </row>
    <row r="526" spans="1:14" outlineLevel="2">
      <c r="A526" s="104"/>
      <c r="B526" s="38"/>
      <c r="C526" s="110"/>
      <c r="D526" s="38"/>
      <c r="E526" s="38"/>
      <c r="F526" s="111"/>
      <c r="G526" s="228"/>
      <c r="H526" s="111"/>
      <c r="I526" s="285"/>
      <c r="J526" s="112"/>
      <c r="K526" s="228"/>
      <c r="L526" s="112"/>
      <c r="M526" s="200"/>
      <c r="N526" s="113"/>
    </row>
    <row r="527" spans="1:14" outlineLevel="1">
      <c r="A527" s="329"/>
      <c r="B527" s="330"/>
      <c r="C527" s="331" t="s">
        <v>1130</v>
      </c>
      <c r="D527" s="330"/>
      <c r="E527" s="330"/>
      <c r="F527" s="332"/>
      <c r="G527" s="333">
        <f>SUM(G525+G520+G510+G488+G455+G438+G374)</f>
        <v>2470173903.6985779</v>
      </c>
      <c r="H527" s="167"/>
      <c r="I527" s="329"/>
      <c r="J527" s="152"/>
      <c r="K527" s="333">
        <f>SUM(K525+K520+K510+K488+K455+K438+K374)</f>
        <v>0</v>
      </c>
      <c r="L527" s="168"/>
      <c r="M527" s="212"/>
      <c r="N527" s="153"/>
    </row>
    <row r="528" spans="1:14" outlineLevel="1">
      <c r="A528" s="334"/>
      <c r="B528" s="335"/>
      <c r="C528" s="336"/>
      <c r="D528" s="335"/>
      <c r="E528" s="335"/>
      <c r="F528" s="337"/>
      <c r="G528" s="338"/>
      <c r="H528" s="167"/>
      <c r="I528" s="334"/>
      <c r="J528" s="154"/>
      <c r="K528" s="338"/>
      <c r="L528" s="168"/>
      <c r="M528" s="213"/>
      <c r="N528" s="155"/>
    </row>
    <row r="529" spans="1:14" outlineLevel="1">
      <c r="A529" s="329"/>
      <c r="B529" s="330" t="s">
        <v>1131</v>
      </c>
      <c r="C529" s="331" t="s">
        <v>1132</v>
      </c>
      <c r="D529" s="330"/>
      <c r="E529" s="330"/>
      <c r="F529" s="332"/>
      <c r="G529" s="333"/>
      <c r="H529" s="167"/>
      <c r="I529" s="329"/>
      <c r="J529" s="152"/>
      <c r="K529" s="333"/>
      <c r="L529" s="168"/>
      <c r="M529" s="212"/>
      <c r="N529" s="153"/>
    </row>
    <row r="530" spans="1:14" outlineLevel="2">
      <c r="A530" s="104"/>
      <c r="B530" s="38"/>
      <c r="C530" s="110"/>
      <c r="D530" s="38"/>
      <c r="E530" s="38"/>
      <c r="F530" s="111"/>
      <c r="G530" s="228"/>
      <c r="H530" s="111"/>
      <c r="I530" s="285"/>
      <c r="J530" s="112"/>
      <c r="K530" s="228"/>
      <c r="L530" s="112"/>
      <c r="M530" s="200"/>
      <c r="N530" s="113"/>
    </row>
    <row r="531" spans="1:14" outlineLevel="2">
      <c r="A531" s="138"/>
      <c r="B531" s="139" t="s">
        <v>1133</v>
      </c>
      <c r="C531" s="140" t="s">
        <v>1134</v>
      </c>
      <c r="D531" s="139"/>
      <c r="E531" s="139"/>
      <c r="F531" s="141"/>
      <c r="G531" s="231"/>
      <c r="H531" s="167"/>
      <c r="I531" s="138"/>
      <c r="J531" s="142"/>
      <c r="K531" s="231"/>
      <c r="L531" s="168"/>
      <c r="M531" s="206"/>
      <c r="N531" s="143"/>
    </row>
    <row r="532" spans="1:14" ht="70.5" outlineLevel="3">
      <c r="A532" s="126" t="s">
        <v>1135</v>
      </c>
      <c r="B532" s="127" t="s">
        <v>1136</v>
      </c>
      <c r="C532" s="133" t="s">
        <v>1137</v>
      </c>
      <c r="D532" s="39" t="s">
        <v>326</v>
      </c>
      <c r="E532" s="128">
        <v>34</v>
      </c>
      <c r="F532" s="313">
        <v>28274789.100000001</v>
      </c>
      <c r="G532" s="186">
        <f t="shared" ref="G532:G551" si="35">E532*F532</f>
        <v>961342829.4000001</v>
      </c>
      <c r="H532" s="100"/>
      <c r="I532" s="187">
        <v>34</v>
      </c>
      <c r="J532" s="136"/>
      <c r="K532" s="186">
        <f t="shared" ref="K532:K551" si="36">I532*J532</f>
        <v>0</v>
      </c>
      <c r="L532" s="101"/>
      <c r="M532" s="207"/>
      <c r="N532" s="129"/>
    </row>
    <row r="533" spans="1:14" ht="70.5" outlineLevel="3">
      <c r="A533" s="126" t="s">
        <v>1138</v>
      </c>
      <c r="B533" s="127" t="s">
        <v>1139</v>
      </c>
      <c r="C533" s="133" t="s">
        <v>1140</v>
      </c>
      <c r="D533" s="39" t="s">
        <v>326</v>
      </c>
      <c r="E533" s="128">
        <v>34</v>
      </c>
      <c r="F533" s="313">
        <v>1650495.03</v>
      </c>
      <c r="G533" s="186">
        <f t="shared" si="35"/>
        <v>56116831.020000003</v>
      </c>
      <c r="H533" s="100"/>
      <c r="I533" s="187">
        <v>34</v>
      </c>
      <c r="J533" s="136"/>
      <c r="K533" s="186">
        <f t="shared" si="36"/>
        <v>0</v>
      </c>
      <c r="L533" s="101"/>
      <c r="M533" s="207"/>
      <c r="N533" s="129"/>
    </row>
    <row r="534" spans="1:14" ht="56.25" outlineLevel="3">
      <c r="A534" s="126" t="s">
        <v>1141</v>
      </c>
      <c r="B534" s="127" t="s">
        <v>1142</v>
      </c>
      <c r="C534" s="133" t="s">
        <v>1143</v>
      </c>
      <c r="D534" s="39" t="s">
        <v>326</v>
      </c>
      <c r="E534" s="128">
        <v>2</v>
      </c>
      <c r="F534" s="313">
        <v>5161950.8899999997</v>
      </c>
      <c r="G534" s="186">
        <f t="shared" si="35"/>
        <v>10323901.779999999</v>
      </c>
      <c r="H534" s="100"/>
      <c r="I534" s="187">
        <v>2</v>
      </c>
      <c r="J534" s="136"/>
      <c r="K534" s="186">
        <f t="shared" si="36"/>
        <v>0</v>
      </c>
      <c r="L534" s="101"/>
      <c r="M534" s="207"/>
      <c r="N534" s="129"/>
    </row>
    <row r="535" spans="1:14" ht="56.25" outlineLevel="3">
      <c r="A535" s="126" t="s">
        <v>1144</v>
      </c>
      <c r="B535" s="127" t="s">
        <v>1145</v>
      </c>
      <c r="C535" s="133" t="s">
        <v>1146</v>
      </c>
      <c r="D535" s="39" t="s">
        <v>326</v>
      </c>
      <c r="E535" s="128">
        <v>2</v>
      </c>
      <c r="F535" s="313">
        <v>3777307.4062999999</v>
      </c>
      <c r="G535" s="186">
        <f t="shared" si="35"/>
        <v>7554614.8125999998</v>
      </c>
      <c r="H535" s="100"/>
      <c r="I535" s="187">
        <v>2</v>
      </c>
      <c r="J535" s="136"/>
      <c r="K535" s="186">
        <f t="shared" si="36"/>
        <v>0</v>
      </c>
      <c r="L535" s="101"/>
      <c r="M535" s="207"/>
      <c r="N535" s="129"/>
    </row>
    <row r="536" spans="1:14" ht="56.25" outlineLevel="3">
      <c r="A536" s="126" t="s">
        <v>1147</v>
      </c>
      <c r="B536" s="127" t="s">
        <v>1148</v>
      </c>
      <c r="C536" s="133" t="s">
        <v>1149</v>
      </c>
      <c r="D536" s="39" t="s">
        <v>326</v>
      </c>
      <c r="E536" s="128">
        <v>2</v>
      </c>
      <c r="F536" s="313">
        <v>2684362.156</v>
      </c>
      <c r="G536" s="186">
        <f t="shared" si="35"/>
        <v>5368724.3119999999</v>
      </c>
      <c r="H536" s="100"/>
      <c r="I536" s="187">
        <v>2</v>
      </c>
      <c r="J536" s="136"/>
      <c r="K536" s="186">
        <f t="shared" si="36"/>
        <v>0</v>
      </c>
      <c r="L536" s="101"/>
      <c r="M536" s="207"/>
      <c r="N536" s="129"/>
    </row>
    <row r="537" spans="1:14" ht="56.25" outlineLevel="3">
      <c r="A537" s="126" t="s">
        <v>1150</v>
      </c>
      <c r="B537" s="127" t="s">
        <v>1151</v>
      </c>
      <c r="C537" s="133" t="s">
        <v>1152</v>
      </c>
      <c r="D537" s="39" t="s">
        <v>326</v>
      </c>
      <c r="E537" s="128">
        <v>2</v>
      </c>
      <c r="F537" s="313">
        <v>276928.69</v>
      </c>
      <c r="G537" s="186">
        <f t="shared" si="35"/>
        <v>553857.38</v>
      </c>
      <c r="H537" s="100"/>
      <c r="I537" s="187">
        <v>2</v>
      </c>
      <c r="J537" s="136"/>
      <c r="K537" s="186">
        <f t="shared" si="36"/>
        <v>0</v>
      </c>
      <c r="L537" s="101"/>
      <c r="M537" s="207"/>
      <c r="N537" s="129"/>
    </row>
    <row r="538" spans="1:14" ht="56.25" outlineLevel="3">
      <c r="A538" s="126" t="s">
        <v>1153</v>
      </c>
      <c r="B538" s="127" t="s">
        <v>1154</v>
      </c>
      <c r="C538" s="133" t="s">
        <v>1155</v>
      </c>
      <c r="D538" s="39" t="s">
        <v>326</v>
      </c>
      <c r="E538" s="128">
        <v>2</v>
      </c>
      <c r="F538" s="313">
        <v>932695.84329999995</v>
      </c>
      <c r="G538" s="312">
        <f t="shared" si="35"/>
        <v>1865391.6865999999</v>
      </c>
      <c r="H538" s="100"/>
      <c r="I538" s="187">
        <v>2</v>
      </c>
      <c r="J538" s="136"/>
      <c r="K538" s="312">
        <f t="shared" si="36"/>
        <v>0</v>
      </c>
      <c r="L538" s="101"/>
      <c r="M538" s="207"/>
      <c r="N538" s="137"/>
    </row>
    <row r="539" spans="1:14" ht="70.5" outlineLevel="3">
      <c r="A539" s="126" t="s">
        <v>1156</v>
      </c>
      <c r="B539" s="127" t="s">
        <v>1157</v>
      </c>
      <c r="C539" s="133" t="s">
        <v>1158</v>
      </c>
      <c r="D539" s="39" t="s">
        <v>326</v>
      </c>
      <c r="E539" s="128">
        <v>2</v>
      </c>
      <c r="F539" s="313">
        <v>2177767.2644000002</v>
      </c>
      <c r="G539" s="186">
        <f t="shared" si="35"/>
        <v>4355534.5288000004</v>
      </c>
      <c r="H539" s="100"/>
      <c r="I539" s="187">
        <v>2</v>
      </c>
      <c r="J539" s="136"/>
      <c r="K539" s="186">
        <f t="shared" si="36"/>
        <v>0</v>
      </c>
      <c r="L539" s="101"/>
      <c r="M539" s="207"/>
      <c r="N539" s="129"/>
    </row>
    <row r="540" spans="1:14" ht="70.5" outlineLevel="3">
      <c r="A540" s="126" t="s">
        <v>1159</v>
      </c>
      <c r="B540" s="127" t="s">
        <v>1160</v>
      </c>
      <c r="C540" s="133" t="s">
        <v>1161</v>
      </c>
      <c r="D540" s="39" t="s">
        <v>326</v>
      </c>
      <c r="E540" s="128">
        <v>4</v>
      </c>
      <c r="F540" s="313">
        <v>5815502.6155000003</v>
      </c>
      <c r="G540" s="186">
        <f t="shared" si="35"/>
        <v>23262010.462000001</v>
      </c>
      <c r="H540" s="100"/>
      <c r="I540" s="187">
        <v>4</v>
      </c>
      <c r="J540" s="136"/>
      <c r="K540" s="186">
        <f t="shared" si="36"/>
        <v>0</v>
      </c>
      <c r="L540" s="101"/>
      <c r="M540" s="207"/>
      <c r="N540" s="129"/>
    </row>
    <row r="541" spans="1:14" ht="56.25" outlineLevel="3">
      <c r="A541" s="126" t="s">
        <v>1162</v>
      </c>
      <c r="B541" s="127" t="s">
        <v>1163</v>
      </c>
      <c r="C541" s="135" t="s">
        <v>1164</v>
      </c>
      <c r="D541" s="39" t="s">
        <v>326</v>
      </c>
      <c r="E541" s="128">
        <v>2</v>
      </c>
      <c r="F541" s="313">
        <v>563457.58189999999</v>
      </c>
      <c r="G541" s="186">
        <f t="shared" si="35"/>
        <v>1126915.1638</v>
      </c>
      <c r="H541" s="100"/>
      <c r="I541" s="187">
        <v>2</v>
      </c>
      <c r="J541" s="136"/>
      <c r="K541" s="186">
        <f t="shared" si="36"/>
        <v>0</v>
      </c>
      <c r="L541" s="101"/>
      <c r="M541" s="207"/>
      <c r="N541" s="129"/>
    </row>
    <row r="542" spans="1:14" ht="56.25" outlineLevel="3">
      <c r="A542" s="126" t="s">
        <v>1165</v>
      </c>
      <c r="B542" s="127" t="s">
        <v>1166</v>
      </c>
      <c r="C542" s="135" t="s">
        <v>1167</v>
      </c>
      <c r="D542" s="39" t="s">
        <v>326</v>
      </c>
      <c r="E542" s="128">
        <v>2</v>
      </c>
      <c r="F542" s="313">
        <v>1656402.8419000001</v>
      </c>
      <c r="G542" s="186">
        <f t="shared" si="35"/>
        <v>3312805.6838000002</v>
      </c>
      <c r="H542" s="100"/>
      <c r="I542" s="187">
        <v>2</v>
      </c>
      <c r="J542" s="136"/>
      <c r="K542" s="186">
        <f t="shared" si="36"/>
        <v>0</v>
      </c>
      <c r="L542" s="101"/>
      <c r="M542" s="207"/>
      <c r="N542" s="129"/>
    </row>
    <row r="543" spans="1:14" ht="56.25" outlineLevel="3">
      <c r="A543" s="126" t="s">
        <v>1168</v>
      </c>
      <c r="B543" s="127" t="s">
        <v>1169</v>
      </c>
      <c r="C543" s="135" t="s">
        <v>1170</v>
      </c>
      <c r="D543" s="39" t="s">
        <v>326</v>
      </c>
      <c r="E543" s="128">
        <v>34</v>
      </c>
      <c r="F543" s="313">
        <v>39116.467299999997</v>
      </c>
      <c r="G543" s="186">
        <f t="shared" si="35"/>
        <v>1329959.8881999999</v>
      </c>
      <c r="H543" s="100"/>
      <c r="I543" s="187">
        <v>34</v>
      </c>
      <c r="J543" s="136"/>
      <c r="K543" s="186">
        <f t="shared" si="36"/>
        <v>0</v>
      </c>
      <c r="L543" s="101"/>
      <c r="M543" s="207"/>
      <c r="N543" s="129"/>
    </row>
    <row r="544" spans="1:14" ht="70.5" outlineLevel="3">
      <c r="A544" s="126" t="s">
        <v>1171</v>
      </c>
      <c r="B544" s="127" t="s">
        <v>1172</v>
      </c>
      <c r="C544" s="135" t="s">
        <v>1173</v>
      </c>
      <c r="D544" s="39" t="s">
        <v>326</v>
      </c>
      <c r="E544" s="128">
        <v>34</v>
      </c>
      <c r="F544" s="313">
        <v>68161.387300000002</v>
      </c>
      <c r="G544" s="186">
        <f t="shared" si="35"/>
        <v>2317487.1682000002</v>
      </c>
      <c r="H544" s="100"/>
      <c r="I544" s="187">
        <v>34</v>
      </c>
      <c r="J544" s="136"/>
      <c r="K544" s="186">
        <f t="shared" si="36"/>
        <v>0</v>
      </c>
      <c r="L544" s="101"/>
      <c r="M544" s="207"/>
      <c r="N544" s="129"/>
    </row>
    <row r="545" spans="1:14" ht="56.25" outlineLevel="3">
      <c r="A545" s="126" t="s">
        <v>1174</v>
      </c>
      <c r="B545" s="127" t="s">
        <v>1175</v>
      </c>
      <c r="C545" s="135" t="s">
        <v>1176</v>
      </c>
      <c r="D545" s="39" t="s">
        <v>326</v>
      </c>
      <c r="E545" s="128">
        <v>34</v>
      </c>
      <c r="F545" s="313">
        <v>41576.227299999999</v>
      </c>
      <c r="G545" s="186">
        <f t="shared" si="35"/>
        <v>1413591.7282</v>
      </c>
      <c r="H545" s="100"/>
      <c r="I545" s="187">
        <v>34</v>
      </c>
      <c r="J545" s="136"/>
      <c r="K545" s="186">
        <f t="shared" si="36"/>
        <v>0</v>
      </c>
      <c r="L545" s="101"/>
      <c r="M545" s="207"/>
      <c r="N545" s="129"/>
    </row>
    <row r="546" spans="1:14" ht="70.5" outlineLevel="3">
      <c r="A546" s="126" t="s">
        <v>1177</v>
      </c>
      <c r="B546" s="127" t="s">
        <v>1178</v>
      </c>
      <c r="C546" s="135" t="s">
        <v>1179</v>
      </c>
      <c r="D546" s="39" t="s">
        <v>326</v>
      </c>
      <c r="E546" s="128">
        <v>34</v>
      </c>
      <c r="F546" s="313">
        <v>343760.81640000001</v>
      </c>
      <c r="G546" s="186">
        <f t="shared" si="35"/>
        <v>11687867.7576</v>
      </c>
      <c r="H546" s="100"/>
      <c r="I546" s="187">
        <v>34</v>
      </c>
      <c r="J546" s="136"/>
      <c r="K546" s="186">
        <f t="shared" si="36"/>
        <v>0</v>
      </c>
      <c r="L546" s="101"/>
      <c r="M546" s="207"/>
      <c r="N546" s="129"/>
    </row>
    <row r="547" spans="1:14" ht="56.25" outlineLevel="3">
      <c r="A547" s="126" t="s">
        <v>1180</v>
      </c>
      <c r="B547" s="127" t="s">
        <v>1181</v>
      </c>
      <c r="C547" s="135" t="s">
        <v>1182</v>
      </c>
      <c r="D547" s="39" t="s">
        <v>326</v>
      </c>
      <c r="E547" s="128">
        <v>1</v>
      </c>
      <c r="F547" s="313">
        <v>1242855.9828000001</v>
      </c>
      <c r="G547" s="186">
        <f t="shared" si="35"/>
        <v>1242855.9828000001</v>
      </c>
      <c r="H547" s="100"/>
      <c r="I547" s="187">
        <v>1</v>
      </c>
      <c r="J547" s="136"/>
      <c r="K547" s="186">
        <f t="shared" si="36"/>
        <v>0</v>
      </c>
      <c r="L547" s="101"/>
      <c r="M547" s="207"/>
      <c r="N547" s="129"/>
    </row>
    <row r="548" spans="1:14" ht="70.5" outlineLevel="3">
      <c r="A548" s="126" t="s">
        <v>1183</v>
      </c>
      <c r="B548" s="127" t="s">
        <v>1184</v>
      </c>
      <c r="C548" s="135" t="s">
        <v>1185</v>
      </c>
      <c r="D548" s="39" t="s">
        <v>326</v>
      </c>
      <c r="E548" s="128">
        <v>1</v>
      </c>
      <c r="F548" s="313">
        <v>2162997.7338999999</v>
      </c>
      <c r="G548" s="186">
        <f t="shared" si="35"/>
        <v>2162997.7338999999</v>
      </c>
      <c r="H548" s="100"/>
      <c r="I548" s="187">
        <v>1</v>
      </c>
      <c r="J548" s="136"/>
      <c r="K548" s="186">
        <f t="shared" si="36"/>
        <v>0</v>
      </c>
      <c r="L548" s="101"/>
      <c r="M548" s="207"/>
      <c r="N548" s="129"/>
    </row>
    <row r="549" spans="1:14" ht="56.25" outlineLevel="3">
      <c r="A549" s="126" t="s">
        <v>1186</v>
      </c>
      <c r="B549" s="127" t="s">
        <v>1187</v>
      </c>
      <c r="C549" s="135" t="s">
        <v>1188</v>
      </c>
      <c r="D549" s="39" t="s">
        <v>326</v>
      </c>
      <c r="E549" s="128">
        <v>1</v>
      </c>
      <c r="F549" s="100">
        <v>829309.13280000002</v>
      </c>
      <c r="G549" s="186">
        <f t="shared" si="35"/>
        <v>829309.13280000002</v>
      </c>
      <c r="H549" s="100"/>
      <c r="I549" s="187">
        <v>1</v>
      </c>
      <c r="J549" s="101"/>
      <c r="K549" s="186">
        <f t="shared" si="36"/>
        <v>0</v>
      </c>
      <c r="L549" s="101"/>
      <c r="M549" s="188"/>
      <c r="N549" s="129"/>
    </row>
    <row r="550" spans="1:14" ht="70.5" outlineLevel="3">
      <c r="A550" s="126" t="s">
        <v>1189</v>
      </c>
      <c r="B550" s="127" t="s">
        <v>1190</v>
      </c>
      <c r="C550" s="135" t="s">
        <v>1191</v>
      </c>
      <c r="D550" s="39" t="s">
        <v>326</v>
      </c>
      <c r="E550" s="128">
        <v>8</v>
      </c>
      <c r="F550" s="313">
        <v>8391308.7227999996</v>
      </c>
      <c r="G550" s="186">
        <f t="shared" si="35"/>
        <v>67130469.782399997</v>
      </c>
      <c r="H550" s="100"/>
      <c r="I550" s="187">
        <v>8</v>
      </c>
      <c r="J550" s="136"/>
      <c r="K550" s="186">
        <f t="shared" si="36"/>
        <v>0</v>
      </c>
      <c r="L550" s="101"/>
      <c r="M550" s="207"/>
      <c r="N550" s="129"/>
    </row>
    <row r="551" spans="1:14" ht="56.25" outlineLevel="3">
      <c r="A551" s="126" t="s">
        <v>1192</v>
      </c>
      <c r="B551" s="127" t="s">
        <v>1193</v>
      </c>
      <c r="C551" s="135" t="s">
        <v>1194</v>
      </c>
      <c r="D551" s="39" t="s">
        <v>326</v>
      </c>
      <c r="E551" s="128">
        <v>1</v>
      </c>
      <c r="F551" s="313">
        <v>10656216.218</v>
      </c>
      <c r="G551" s="186">
        <f t="shared" si="35"/>
        <v>10656216.218</v>
      </c>
      <c r="H551" s="100"/>
      <c r="I551" s="187">
        <v>1</v>
      </c>
      <c r="J551" s="136"/>
      <c r="K551" s="186">
        <f t="shared" si="36"/>
        <v>0</v>
      </c>
      <c r="L551" s="101"/>
      <c r="M551" s="207"/>
      <c r="N551" s="129"/>
    </row>
    <row r="552" spans="1:14" outlineLevel="2">
      <c r="A552" s="138"/>
      <c r="B552" s="139"/>
      <c r="C552" s="140" t="s">
        <v>1195</v>
      </c>
      <c r="D552" s="139"/>
      <c r="E552" s="139"/>
      <c r="F552" s="141"/>
      <c r="G552" s="231">
        <f>SUM(G532:G551)</f>
        <v>1173954171.6217003</v>
      </c>
      <c r="H552" s="167"/>
      <c r="I552" s="138"/>
      <c r="J552" s="142"/>
      <c r="K552" s="231">
        <f>SUM(K532:K551)</f>
        <v>0</v>
      </c>
      <c r="L552" s="168"/>
      <c r="M552" s="206"/>
      <c r="N552" s="143"/>
    </row>
    <row r="553" spans="1:14" outlineLevel="2">
      <c r="A553" s="104"/>
      <c r="B553" s="38"/>
      <c r="C553" s="145"/>
      <c r="D553" s="38"/>
      <c r="E553" s="38"/>
      <c r="F553" s="111"/>
      <c r="G553" s="228"/>
      <c r="H553" s="111"/>
      <c r="I553" s="285"/>
      <c r="J553" s="112"/>
      <c r="K553" s="228"/>
      <c r="L553" s="112"/>
      <c r="M553" s="200"/>
      <c r="N553" s="113"/>
    </row>
    <row r="554" spans="1:14" ht="28.5" outlineLevel="2">
      <c r="A554" s="138"/>
      <c r="B554" s="139" t="s">
        <v>1196</v>
      </c>
      <c r="C554" s="140" t="s">
        <v>1197</v>
      </c>
      <c r="D554" s="139"/>
      <c r="E554" s="139"/>
      <c r="F554" s="141"/>
      <c r="G554" s="231"/>
      <c r="H554" s="167"/>
      <c r="I554" s="138"/>
      <c r="J554" s="142"/>
      <c r="K554" s="231"/>
      <c r="L554" s="168"/>
      <c r="M554" s="206"/>
      <c r="N554" s="143"/>
    </row>
    <row r="555" spans="1:14" ht="56.25" outlineLevel="3">
      <c r="A555" s="126" t="s">
        <v>1198</v>
      </c>
      <c r="B555" s="127" t="s">
        <v>1199</v>
      </c>
      <c r="C555" s="135" t="s">
        <v>1200</v>
      </c>
      <c r="D555" s="39" t="s">
        <v>326</v>
      </c>
      <c r="E555" s="128">
        <v>1</v>
      </c>
      <c r="F555" s="313">
        <v>13063649.669</v>
      </c>
      <c r="G555" s="312">
        <f t="shared" ref="G555:G560" si="37">F555*E555</f>
        <v>13063649.669</v>
      </c>
      <c r="H555" s="100"/>
      <c r="I555" s="187">
        <v>1</v>
      </c>
      <c r="J555" s="136"/>
      <c r="K555" s="312">
        <f t="shared" ref="K555:K560" si="38">J555*I555</f>
        <v>0</v>
      </c>
      <c r="L555" s="101"/>
      <c r="M555" s="207"/>
      <c r="N555" s="137"/>
    </row>
    <row r="556" spans="1:14" ht="56.25" outlineLevel="3">
      <c r="A556" s="126" t="s">
        <v>1201</v>
      </c>
      <c r="B556" s="127" t="s">
        <v>1202</v>
      </c>
      <c r="C556" s="135" t="s">
        <v>1203</v>
      </c>
      <c r="D556" s="39" t="s">
        <v>326</v>
      </c>
      <c r="E556" s="128">
        <v>1</v>
      </c>
      <c r="F556" s="313">
        <v>1481383.9055999999</v>
      </c>
      <c r="G556" s="186">
        <f t="shared" si="37"/>
        <v>1481383.9055999999</v>
      </c>
      <c r="H556" s="100"/>
      <c r="I556" s="187">
        <v>1</v>
      </c>
      <c r="J556" s="136"/>
      <c r="K556" s="186">
        <f t="shared" si="38"/>
        <v>0</v>
      </c>
      <c r="L556" s="101"/>
      <c r="M556" s="207"/>
      <c r="N556" s="129"/>
    </row>
    <row r="557" spans="1:14" ht="56.25" outlineLevel="3">
      <c r="A557" s="126" t="s">
        <v>1204</v>
      </c>
      <c r="B557" s="127" t="s">
        <v>1205</v>
      </c>
      <c r="C557" s="133" t="s">
        <v>1206</v>
      </c>
      <c r="D557" s="39" t="s">
        <v>326</v>
      </c>
      <c r="E557" s="128">
        <v>4</v>
      </c>
      <c r="F557" s="313">
        <v>362961.21250000002</v>
      </c>
      <c r="G557" s="186">
        <f t="shared" si="37"/>
        <v>1451844.85</v>
      </c>
      <c r="H557" s="100"/>
      <c r="I557" s="187">
        <v>4</v>
      </c>
      <c r="J557" s="136"/>
      <c r="K557" s="186">
        <f t="shared" si="38"/>
        <v>0</v>
      </c>
      <c r="L557" s="101"/>
      <c r="M557" s="207"/>
      <c r="N557" s="129"/>
    </row>
    <row r="558" spans="1:14" ht="56.25" outlineLevel="3">
      <c r="A558" s="126" t="s">
        <v>1207</v>
      </c>
      <c r="B558" s="127" t="s">
        <v>1208</v>
      </c>
      <c r="C558" s="133" t="s">
        <v>1209</v>
      </c>
      <c r="D558" s="39" t="s">
        <v>326</v>
      </c>
      <c r="E558" s="128">
        <v>1</v>
      </c>
      <c r="F558" s="313">
        <v>835586.1825</v>
      </c>
      <c r="G558" s="186">
        <f t="shared" si="37"/>
        <v>835586.1825</v>
      </c>
      <c r="H558" s="100"/>
      <c r="I558" s="187">
        <v>1</v>
      </c>
      <c r="J558" s="136"/>
      <c r="K558" s="186">
        <f t="shared" si="38"/>
        <v>0</v>
      </c>
      <c r="L558" s="101"/>
      <c r="M558" s="207"/>
      <c r="N558" s="129"/>
    </row>
    <row r="559" spans="1:14" ht="56.25" outlineLevel="3">
      <c r="A559" s="126" t="s">
        <v>1210</v>
      </c>
      <c r="B559" s="127" t="s">
        <v>1211</v>
      </c>
      <c r="C559" s="133" t="s">
        <v>1212</v>
      </c>
      <c r="D559" s="39" t="s">
        <v>326</v>
      </c>
      <c r="E559" s="128">
        <v>1</v>
      </c>
      <c r="F559" s="313">
        <v>327514.34250000003</v>
      </c>
      <c r="G559" s="186">
        <f t="shared" si="37"/>
        <v>327514.34250000003</v>
      </c>
      <c r="H559" s="100"/>
      <c r="I559" s="187">
        <v>1</v>
      </c>
      <c r="J559" s="136"/>
      <c r="K559" s="186">
        <f t="shared" si="38"/>
        <v>0</v>
      </c>
      <c r="L559" s="101"/>
      <c r="M559" s="207"/>
      <c r="N559" s="129"/>
    </row>
    <row r="560" spans="1:14" ht="56.25" outlineLevel="3">
      <c r="A560" s="126" t="s">
        <v>1213</v>
      </c>
      <c r="B560" s="127" t="s">
        <v>1214</v>
      </c>
      <c r="C560" s="133" t="s">
        <v>1215</v>
      </c>
      <c r="D560" s="39" t="s">
        <v>326</v>
      </c>
      <c r="E560" s="128">
        <v>1</v>
      </c>
      <c r="F560" s="313">
        <v>79386.2307</v>
      </c>
      <c r="G560" s="186">
        <f t="shared" si="37"/>
        <v>79386.2307</v>
      </c>
      <c r="H560" s="100"/>
      <c r="I560" s="187">
        <v>1</v>
      </c>
      <c r="J560" s="136"/>
      <c r="K560" s="186">
        <f t="shared" si="38"/>
        <v>0</v>
      </c>
      <c r="L560" s="101"/>
      <c r="M560" s="207"/>
      <c r="N560" s="129"/>
    </row>
    <row r="561" spans="1:14" ht="56.25" outlineLevel="3">
      <c r="A561" s="126" t="s">
        <v>1216</v>
      </c>
      <c r="B561" s="127" t="s">
        <v>1217</v>
      </c>
      <c r="C561" s="133" t="s">
        <v>1218</v>
      </c>
      <c r="D561" s="39" t="s">
        <v>326</v>
      </c>
      <c r="E561" s="128">
        <v>1</v>
      </c>
      <c r="F561" s="313">
        <v>362961.2107</v>
      </c>
      <c r="G561" s="312">
        <f t="shared" ref="G561:G567" si="39">E561*F561</f>
        <v>362961.2107</v>
      </c>
      <c r="H561" s="100"/>
      <c r="I561" s="187">
        <v>1</v>
      </c>
      <c r="J561" s="136"/>
      <c r="K561" s="312">
        <f t="shared" ref="K561:K567" si="40">I561*J561</f>
        <v>0</v>
      </c>
      <c r="L561" s="101"/>
      <c r="M561" s="207"/>
      <c r="N561" s="137"/>
    </row>
    <row r="562" spans="1:14" ht="56.25" outlineLevel="3">
      <c r="A562" s="126" t="s">
        <v>1219</v>
      </c>
      <c r="B562" s="127" t="s">
        <v>1220</v>
      </c>
      <c r="C562" s="133" t="s">
        <v>1221</v>
      </c>
      <c r="D562" s="39" t="s">
        <v>326</v>
      </c>
      <c r="E562" s="128">
        <v>1</v>
      </c>
      <c r="F562" s="313">
        <v>203450.2807</v>
      </c>
      <c r="G562" s="186">
        <f t="shared" si="39"/>
        <v>203450.2807</v>
      </c>
      <c r="H562" s="100"/>
      <c r="I562" s="187">
        <v>1</v>
      </c>
      <c r="J562" s="136"/>
      <c r="K562" s="186">
        <f t="shared" si="40"/>
        <v>0</v>
      </c>
      <c r="L562" s="101"/>
      <c r="M562" s="207"/>
      <c r="N562" s="129"/>
    </row>
    <row r="563" spans="1:14" ht="56.25" outlineLevel="3">
      <c r="A563" s="126" t="s">
        <v>1222</v>
      </c>
      <c r="B563" s="127" t="s">
        <v>1223</v>
      </c>
      <c r="C563" s="133" t="s">
        <v>1224</v>
      </c>
      <c r="D563" s="39" t="s">
        <v>326</v>
      </c>
      <c r="E563" s="128">
        <v>1</v>
      </c>
      <c r="F563" s="313">
        <v>362961.2107</v>
      </c>
      <c r="G563" s="186">
        <f t="shared" si="39"/>
        <v>362961.2107</v>
      </c>
      <c r="H563" s="100"/>
      <c r="I563" s="187">
        <v>1</v>
      </c>
      <c r="J563" s="136"/>
      <c r="K563" s="186">
        <f t="shared" si="40"/>
        <v>0</v>
      </c>
      <c r="L563" s="101"/>
      <c r="M563" s="207"/>
      <c r="N563" s="129"/>
    </row>
    <row r="564" spans="1:14" ht="56.25" outlineLevel="3">
      <c r="A564" s="126" t="s">
        <v>1225</v>
      </c>
      <c r="B564" s="127" t="s">
        <v>1226</v>
      </c>
      <c r="C564" s="135" t="s">
        <v>1227</v>
      </c>
      <c r="D564" s="39" t="s">
        <v>326</v>
      </c>
      <c r="E564" s="128">
        <v>4</v>
      </c>
      <c r="F564" s="313">
        <v>244804.97070000001</v>
      </c>
      <c r="G564" s="186">
        <f t="shared" si="39"/>
        <v>979219.88280000002</v>
      </c>
      <c r="H564" s="100"/>
      <c r="I564" s="187">
        <v>4</v>
      </c>
      <c r="J564" s="136"/>
      <c r="K564" s="186">
        <f t="shared" si="40"/>
        <v>0</v>
      </c>
      <c r="L564" s="101"/>
      <c r="M564" s="207"/>
      <c r="N564" s="129"/>
    </row>
    <row r="565" spans="1:14" ht="56.25" outlineLevel="3">
      <c r="A565" s="126" t="s">
        <v>1228</v>
      </c>
      <c r="B565" s="127" t="s">
        <v>1229</v>
      </c>
      <c r="C565" s="135" t="s">
        <v>1230</v>
      </c>
      <c r="D565" s="39" t="s">
        <v>326</v>
      </c>
      <c r="E565" s="128">
        <v>2</v>
      </c>
      <c r="F565" s="313">
        <v>362961.2107</v>
      </c>
      <c r="G565" s="186">
        <f t="shared" si="39"/>
        <v>725922.42139999999</v>
      </c>
      <c r="H565" s="100"/>
      <c r="I565" s="187">
        <v>2</v>
      </c>
      <c r="J565" s="136"/>
      <c r="K565" s="186">
        <f t="shared" si="40"/>
        <v>0</v>
      </c>
      <c r="L565" s="101"/>
      <c r="M565" s="207"/>
      <c r="N565" s="129"/>
    </row>
    <row r="566" spans="1:14" ht="56.25" outlineLevel="3">
      <c r="A566" s="126" t="s">
        <v>1231</v>
      </c>
      <c r="B566" s="127" t="s">
        <v>1232</v>
      </c>
      <c r="C566" s="135" t="s">
        <v>1233</v>
      </c>
      <c r="D566" s="39" t="s">
        <v>326</v>
      </c>
      <c r="E566" s="128">
        <v>2</v>
      </c>
      <c r="F566" s="313">
        <v>451578.39</v>
      </c>
      <c r="G566" s="186">
        <f t="shared" si="39"/>
        <v>903156.78</v>
      </c>
      <c r="H566" s="100"/>
      <c r="I566" s="187">
        <v>2</v>
      </c>
      <c r="J566" s="136"/>
      <c r="K566" s="186">
        <f t="shared" si="40"/>
        <v>0</v>
      </c>
      <c r="L566" s="101"/>
      <c r="M566" s="207"/>
      <c r="N566" s="129"/>
    </row>
    <row r="567" spans="1:14" ht="56.25" outlineLevel="3">
      <c r="A567" s="126" t="s">
        <v>1234</v>
      </c>
      <c r="B567" s="127" t="s">
        <v>1235</v>
      </c>
      <c r="C567" s="135" t="s">
        <v>1236</v>
      </c>
      <c r="D567" s="39" t="s">
        <v>326</v>
      </c>
      <c r="E567" s="128">
        <v>1</v>
      </c>
      <c r="F567" s="313">
        <v>1217747.78</v>
      </c>
      <c r="G567" s="186">
        <f t="shared" si="39"/>
        <v>1217747.78</v>
      </c>
      <c r="H567" s="100"/>
      <c r="I567" s="187">
        <v>1</v>
      </c>
      <c r="J567" s="136"/>
      <c r="K567" s="186">
        <f t="shared" si="40"/>
        <v>0</v>
      </c>
      <c r="L567" s="101"/>
      <c r="M567" s="207"/>
      <c r="N567" s="129"/>
    </row>
    <row r="568" spans="1:14" ht="70.5" outlineLevel="3">
      <c r="A568" s="126" t="s">
        <v>1237</v>
      </c>
      <c r="B568" s="127" t="s">
        <v>1238</v>
      </c>
      <c r="C568" s="135" t="s">
        <v>1239</v>
      </c>
      <c r="D568" s="39" t="s">
        <v>326</v>
      </c>
      <c r="E568" s="128">
        <v>1</v>
      </c>
      <c r="F568" s="313">
        <v>1853576.07</v>
      </c>
      <c r="G568" s="186">
        <f>F568*E568</f>
        <v>1853576.07</v>
      </c>
      <c r="H568" s="100"/>
      <c r="I568" s="187">
        <v>1</v>
      </c>
      <c r="J568" s="136"/>
      <c r="K568" s="186">
        <f>J568*I568</f>
        <v>0</v>
      </c>
      <c r="L568" s="101"/>
      <c r="M568" s="207"/>
      <c r="N568" s="129"/>
    </row>
    <row r="569" spans="1:14" ht="70.5" outlineLevel="3">
      <c r="A569" s="126" t="s">
        <v>1240</v>
      </c>
      <c r="B569" s="127" t="s">
        <v>1241</v>
      </c>
      <c r="C569" s="135" t="s">
        <v>1242</v>
      </c>
      <c r="D569" s="39" t="s">
        <v>326</v>
      </c>
      <c r="E569" s="128">
        <v>1</v>
      </c>
      <c r="F569" s="313">
        <v>652074.77</v>
      </c>
      <c r="G569" s="186">
        <f>F569*E569</f>
        <v>652074.77</v>
      </c>
      <c r="H569" s="100"/>
      <c r="I569" s="187">
        <v>1</v>
      </c>
      <c r="J569" s="136"/>
      <c r="K569" s="186">
        <f>J569*I569</f>
        <v>0</v>
      </c>
      <c r="L569" s="101"/>
      <c r="M569" s="207"/>
      <c r="N569" s="129"/>
    </row>
    <row r="570" spans="1:14" ht="56.25" outlineLevel="3">
      <c r="A570" s="126" t="s">
        <v>1243</v>
      </c>
      <c r="B570" s="127" t="s">
        <v>1244</v>
      </c>
      <c r="C570" s="135" t="s">
        <v>1245</v>
      </c>
      <c r="D570" s="39" t="s">
        <v>326</v>
      </c>
      <c r="E570" s="128">
        <v>1</v>
      </c>
      <c r="F570" s="313">
        <v>133686404.84999999</v>
      </c>
      <c r="G570" s="186">
        <f>F570*E570</f>
        <v>133686404.84999999</v>
      </c>
      <c r="H570" s="100"/>
      <c r="I570" s="187">
        <v>1</v>
      </c>
      <c r="J570" s="136"/>
      <c r="K570" s="186">
        <f>J570*I570</f>
        <v>0</v>
      </c>
      <c r="L570" s="101"/>
      <c r="M570" s="207"/>
      <c r="N570" s="129"/>
    </row>
    <row r="571" spans="1:14" ht="56.25" outlineLevel="3">
      <c r="A571" s="126" t="s">
        <v>1246</v>
      </c>
      <c r="B571" s="127" t="s">
        <v>1247</v>
      </c>
      <c r="C571" s="135" t="s">
        <v>1248</v>
      </c>
      <c r="D571" s="39" t="s">
        <v>326</v>
      </c>
      <c r="E571" s="128">
        <v>3</v>
      </c>
      <c r="F571" s="313">
        <v>2905905.11</v>
      </c>
      <c r="G571" s="186">
        <f>F571*E571</f>
        <v>8717715.3300000001</v>
      </c>
      <c r="H571" s="100"/>
      <c r="I571" s="187">
        <v>3</v>
      </c>
      <c r="J571" s="136"/>
      <c r="K571" s="186">
        <f>J571*I571</f>
        <v>0</v>
      </c>
      <c r="L571" s="101"/>
      <c r="M571" s="207"/>
      <c r="N571" s="129"/>
    </row>
    <row r="572" spans="1:14" ht="56.25" outlineLevel="3">
      <c r="A572" s="126" t="s">
        <v>1249</v>
      </c>
      <c r="B572" s="127" t="s">
        <v>1250</v>
      </c>
      <c r="C572" s="135" t="s">
        <v>1251</v>
      </c>
      <c r="D572" s="39" t="s">
        <v>326</v>
      </c>
      <c r="E572" s="128">
        <v>1</v>
      </c>
      <c r="F572" s="313">
        <v>622535.71</v>
      </c>
      <c r="G572" s="186">
        <f>F572*E572</f>
        <v>622535.71</v>
      </c>
      <c r="H572" s="100"/>
      <c r="I572" s="187">
        <v>1</v>
      </c>
      <c r="J572" s="136"/>
      <c r="K572" s="186">
        <f>J572*I572</f>
        <v>0</v>
      </c>
      <c r="L572" s="101"/>
      <c r="M572" s="207"/>
      <c r="N572" s="129"/>
    </row>
    <row r="573" spans="1:14" ht="56.25" outlineLevel="3">
      <c r="A573" s="126" t="s">
        <v>1252</v>
      </c>
      <c r="B573" s="127" t="s">
        <v>1253</v>
      </c>
      <c r="C573" s="135" t="s">
        <v>1254</v>
      </c>
      <c r="D573" s="39" t="s">
        <v>326</v>
      </c>
      <c r="E573" s="128">
        <v>1</v>
      </c>
      <c r="F573" s="313">
        <v>640259.14</v>
      </c>
      <c r="G573" s="186">
        <f>E573*F573</f>
        <v>640259.14</v>
      </c>
      <c r="H573" s="100"/>
      <c r="I573" s="187">
        <v>1</v>
      </c>
      <c r="J573" s="136"/>
      <c r="K573" s="186">
        <f>I573*J573</f>
        <v>0</v>
      </c>
      <c r="L573" s="101"/>
      <c r="M573" s="207"/>
      <c r="N573" s="129"/>
    </row>
    <row r="574" spans="1:14" ht="70.5" outlineLevel="3">
      <c r="A574" s="126" t="s">
        <v>1255</v>
      </c>
      <c r="B574" s="127" t="s">
        <v>1256</v>
      </c>
      <c r="C574" s="135" t="s">
        <v>1257</v>
      </c>
      <c r="D574" s="39" t="s">
        <v>326</v>
      </c>
      <c r="E574" s="128">
        <v>1</v>
      </c>
      <c r="F574" s="313">
        <v>599273.69999999995</v>
      </c>
      <c r="G574" s="186">
        <f>F574*E574</f>
        <v>599273.69999999995</v>
      </c>
      <c r="H574" s="100"/>
      <c r="I574" s="187">
        <v>1</v>
      </c>
      <c r="J574" s="136"/>
      <c r="K574" s="186">
        <f>J574*I574</f>
        <v>0</v>
      </c>
      <c r="L574" s="101"/>
      <c r="M574" s="207"/>
      <c r="N574" s="129"/>
    </row>
    <row r="575" spans="1:14" ht="70.5" outlineLevel="3">
      <c r="A575" s="126" t="s">
        <v>1258</v>
      </c>
      <c r="B575" s="127" t="s">
        <v>1259</v>
      </c>
      <c r="C575" s="135" t="s">
        <v>1260</v>
      </c>
      <c r="D575" s="39" t="s">
        <v>326</v>
      </c>
      <c r="E575" s="128">
        <v>3</v>
      </c>
      <c r="F575" s="313">
        <v>557919.01</v>
      </c>
      <c r="G575" s="186">
        <f>E575*F575</f>
        <v>1673757.03</v>
      </c>
      <c r="H575" s="100"/>
      <c r="I575" s="187">
        <v>3</v>
      </c>
      <c r="J575" s="136"/>
      <c r="K575" s="186">
        <f>I575*J575</f>
        <v>0</v>
      </c>
      <c r="L575" s="101"/>
      <c r="M575" s="207"/>
      <c r="N575" s="129"/>
    </row>
    <row r="576" spans="1:14" ht="70.5" outlineLevel="3">
      <c r="A576" s="126" t="s">
        <v>1261</v>
      </c>
      <c r="B576" s="127" t="s">
        <v>1262</v>
      </c>
      <c r="C576" s="135" t="s">
        <v>1263</v>
      </c>
      <c r="D576" s="39" t="s">
        <v>326</v>
      </c>
      <c r="E576" s="128">
        <v>3</v>
      </c>
      <c r="F576" s="313">
        <v>7702310.1299999999</v>
      </c>
      <c r="G576" s="186">
        <f>F576*E576</f>
        <v>23106930.390000001</v>
      </c>
      <c r="H576" s="100"/>
      <c r="I576" s="187">
        <v>3</v>
      </c>
      <c r="J576" s="136"/>
      <c r="K576" s="186">
        <f>J576*I576</f>
        <v>0</v>
      </c>
      <c r="L576" s="101"/>
      <c r="M576" s="207"/>
      <c r="N576" s="129"/>
    </row>
    <row r="577" spans="1:14" ht="56.25" outlineLevel="3">
      <c r="A577" s="126" t="s">
        <v>1264</v>
      </c>
      <c r="B577" s="127" t="s">
        <v>1265</v>
      </c>
      <c r="C577" s="135" t="s">
        <v>1266</v>
      </c>
      <c r="D577" s="39" t="s">
        <v>326</v>
      </c>
      <c r="E577" s="128">
        <v>1</v>
      </c>
      <c r="F577" s="313">
        <v>1101437.73</v>
      </c>
      <c r="G577" s="186">
        <f>E577*F577</f>
        <v>1101437.73</v>
      </c>
      <c r="H577" s="100"/>
      <c r="I577" s="187">
        <v>1</v>
      </c>
      <c r="J577" s="136"/>
      <c r="K577" s="186">
        <f>I577*J577</f>
        <v>0</v>
      </c>
      <c r="L577" s="101"/>
      <c r="M577" s="207"/>
      <c r="N577" s="129"/>
    </row>
    <row r="578" spans="1:14" ht="56.25" outlineLevel="3">
      <c r="A578" s="126" t="s">
        <v>1267</v>
      </c>
      <c r="B578" s="127" t="s">
        <v>1268</v>
      </c>
      <c r="C578" s="135" t="s">
        <v>1269</v>
      </c>
      <c r="D578" s="39" t="s">
        <v>326</v>
      </c>
      <c r="E578" s="128">
        <v>10</v>
      </c>
      <c r="F578" s="313">
        <v>791277.59</v>
      </c>
      <c r="G578" s="186">
        <f>E578*F578</f>
        <v>7912775.8999999994</v>
      </c>
      <c r="H578" s="100"/>
      <c r="I578" s="187">
        <v>10</v>
      </c>
      <c r="J578" s="136"/>
      <c r="K578" s="186">
        <f>I578*J578</f>
        <v>0</v>
      </c>
      <c r="L578" s="101"/>
      <c r="M578" s="207"/>
      <c r="N578" s="129"/>
    </row>
    <row r="579" spans="1:14" ht="56.25" outlineLevel="3">
      <c r="A579" s="126" t="s">
        <v>1270</v>
      </c>
      <c r="B579" s="127" t="s">
        <v>1271</v>
      </c>
      <c r="C579" s="135" t="s">
        <v>1272</v>
      </c>
      <c r="D579" s="39" t="s">
        <v>326</v>
      </c>
      <c r="E579" s="128">
        <v>1</v>
      </c>
      <c r="F579" s="313">
        <v>10065435</v>
      </c>
      <c r="G579" s="186">
        <f>E579*F579</f>
        <v>10065435</v>
      </c>
      <c r="H579" s="100"/>
      <c r="I579" s="187">
        <v>1</v>
      </c>
      <c r="J579" s="136"/>
      <c r="K579" s="186">
        <f>I579*J579</f>
        <v>0</v>
      </c>
      <c r="L579" s="101"/>
      <c r="M579" s="207"/>
      <c r="N579" s="129"/>
    </row>
    <row r="580" spans="1:14" ht="56.25" outlineLevel="3">
      <c r="A580" s="126" t="s">
        <v>1273</v>
      </c>
      <c r="B580" s="127" t="s">
        <v>1274</v>
      </c>
      <c r="C580" s="135" t="s">
        <v>1275</v>
      </c>
      <c r="D580" s="39" t="s">
        <v>326</v>
      </c>
      <c r="E580" s="128">
        <v>2</v>
      </c>
      <c r="F580" s="313">
        <v>3428746.49</v>
      </c>
      <c r="G580" s="186">
        <f>E580*F580</f>
        <v>6857492.9800000004</v>
      </c>
      <c r="H580" s="100"/>
      <c r="I580" s="187">
        <v>2</v>
      </c>
      <c r="J580" s="136"/>
      <c r="K580" s="186">
        <f>I580*J580</f>
        <v>0</v>
      </c>
      <c r="L580" s="101"/>
      <c r="M580" s="207"/>
      <c r="N580" s="129"/>
    </row>
    <row r="581" spans="1:14" ht="56.25" outlineLevel="3">
      <c r="A581" s="126" t="s">
        <v>1276</v>
      </c>
      <c r="B581" s="127" t="s">
        <v>1277</v>
      </c>
      <c r="C581" s="135" t="s">
        <v>1278</v>
      </c>
      <c r="D581" s="39" t="s">
        <v>326</v>
      </c>
      <c r="E581" s="128">
        <v>3</v>
      </c>
      <c r="F581" s="313">
        <v>702660.41</v>
      </c>
      <c r="G581" s="186">
        <f>E581*F581</f>
        <v>2107981.23</v>
      </c>
      <c r="H581" s="100"/>
      <c r="I581" s="187">
        <v>3</v>
      </c>
      <c r="J581" s="136"/>
      <c r="K581" s="186">
        <f>I581*J581</f>
        <v>0</v>
      </c>
      <c r="L581" s="101"/>
      <c r="M581" s="207"/>
      <c r="N581" s="129"/>
    </row>
    <row r="582" spans="1:14" ht="56.25" outlineLevel="3">
      <c r="A582" s="126" t="s">
        <v>1279</v>
      </c>
      <c r="B582" s="127" t="s">
        <v>1280</v>
      </c>
      <c r="C582" s="135" t="s">
        <v>1281</v>
      </c>
      <c r="D582" s="39" t="s">
        <v>326</v>
      </c>
      <c r="E582" s="128">
        <v>1</v>
      </c>
      <c r="F582" s="313">
        <v>702660.41</v>
      </c>
      <c r="G582" s="186">
        <f>F582*E582</f>
        <v>702660.41</v>
      </c>
      <c r="H582" s="100"/>
      <c r="I582" s="187">
        <v>1</v>
      </c>
      <c r="J582" s="136"/>
      <c r="K582" s="186">
        <f>J582*I582</f>
        <v>0</v>
      </c>
      <c r="L582" s="101"/>
      <c r="M582" s="207"/>
      <c r="N582" s="129"/>
    </row>
    <row r="583" spans="1:14" ht="84.75" outlineLevel="3">
      <c r="A583" s="126" t="s">
        <v>1282</v>
      </c>
      <c r="B583" s="127" t="s">
        <v>1283</v>
      </c>
      <c r="C583" s="133" t="s">
        <v>1284</v>
      </c>
      <c r="D583" s="39" t="s">
        <v>326</v>
      </c>
      <c r="E583" s="128">
        <v>3</v>
      </c>
      <c r="F583" s="313">
        <v>1234363.5</v>
      </c>
      <c r="G583" s="186">
        <f>F583*E583</f>
        <v>3703090.5</v>
      </c>
      <c r="H583" s="100"/>
      <c r="I583" s="187">
        <v>3</v>
      </c>
      <c r="J583" s="136"/>
      <c r="K583" s="186">
        <f>J583*I583</f>
        <v>0</v>
      </c>
      <c r="L583" s="101"/>
      <c r="M583" s="207"/>
      <c r="N583" s="129"/>
    </row>
    <row r="584" spans="1:14" ht="42" outlineLevel="3">
      <c r="A584" s="126" t="s">
        <v>1285</v>
      </c>
      <c r="B584" s="127" t="s">
        <v>1286</v>
      </c>
      <c r="C584" s="135" t="s">
        <v>1287</v>
      </c>
      <c r="D584" s="39" t="s">
        <v>326</v>
      </c>
      <c r="E584" s="128">
        <v>4</v>
      </c>
      <c r="F584" s="313">
        <v>672015.85539999988</v>
      </c>
      <c r="G584" s="186">
        <f>F584*E584</f>
        <v>2688063.4215999995</v>
      </c>
      <c r="H584" s="100"/>
      <c r="I584" s="187">
        <v>4</v>
      </c>
      <c r="J584" s="136"/>
      <c r="K584" s="186">
        <f>J584*I584</f>
        <v>0</v>
      </c>
      <c r="L584" s="101"/>
      <c r="M584" s="207"/>
      <c r="N584" s="129"/>
    </row>
    <row r="585" spans="1:14" outlineLevel="3">
      <c r="A585" s="104"/>
      <c r="B585" s="38"/>
      <c r="C585" s="110"/>
      <c r="D585" s="38"/>
      <c r="E585" s="38"/>
      <c r="F585" s="100"/>
      <c r="G585" s="186"/>
      <c r="H585" s="100"/>
      <c r="I585" s="285"/>
      <c r="J585" s="101"/>
      <c r="K585" s="186"/>
      <c r="L585" s="101"/>
      <c r="M585" s="188"/>
      <c r="N585" s="129"/>
    </row>
    <row r="586" spans="1:14" ht="28.5" outlineLevel="2">
      <c r="A586" s="138"/>
      <c r="B586" s="139"/>
      <c r="C586" s="140" t="s">
        <v>1288</v>
      </c>
      <c r="D586" s="139"/>
      <c r="E586" s="139"/>
      <c r="F586" s="141"/>
      <c r="G586" s="231">
        <f>SUM(G555:G584)</f>
        <v>228686248.90819997</v>
      </c>
      <c r="H586" s="167"/>
      <c r="I586" s="138"/>
      <c r="J586" s="142"/>
      <c r="K586" s="231">
        <f>SUM(K555:K584)</f>
        <v>0</v>
      </c>
      <c r="L586" s="168"/>
      <c r="M586" s="206"/>
      <c r="N586" s="143"/>
    </row>
    <row r="587" spans="1:14" outlineLevel="2">
      <c r="A587" s="104"/>
      <c r="B587" s="38"/>
      <c r="C587" s="110"/>
      <c r="D587" s="38"/>
      <c r="E587" s="38"/>
      <c r="F587" s="111"/>
      <c r="G587" s="228"/>
      <c r="H587" s="111"/>
      <c r="I587" s="285"/>
      <c r="J587" s="112"/>
      <c r="K587" s="228"/>
      <c r="L587" s="112"/>
      <c r="M587" s="200"/>
      <c r="N587" s="113"/>
    </row>
    <row r="588" spans="1:14" ht="28.5" outlineLevel="2">
      <c r="A588" s="138"/>
      <c r="B588" s="139" t="s">
        <v>1289</v>
      </c>
      <c r="C588" s="140" t="s">
        <v>1290</v>
      </c>
      <c r="D588" s="139"/>
      <c r="E588" s="139"/>
      <c r="F588" s="141"/>
      <c r="G588" s="231"/>
      <c r="H588" s="167"/>
      <c r="I588" s="138"/>
      <c r="J588" s="142"/>
      <c r="K588" s="231"/>
      <c r="L588" s="168"/>
      <c r="M588" s="206"/>
      <c r="N588" s="143"/>
    </row>
    <row r="589" spans="1:14" ht="112.5" outlineLevel="3">
      <c r="A589" s="126" t="s">
        <v>1291</v>
      </c>
      <c r="B589" s="127" t="s">
        <v>1292</v>
      </c>
      <c r="C589" s="135" t="s">
        <v>1293</v>
      </c>
      <c r="D589" s="39" t="s">
        <v>326</v>
      </c>
      <c r="E589" s="128">
        <v>1</v>
      </c>
      <c r="F589" s="339">
        <v>45401536.586000003</v>
      </c>
      <c r="G589" s="312">
        <f>E589*F589</f>
        <v>45401536.586000003</v>
      </c>
      <c r="H589" s="100"/>
      <c r="I589" s="187">
        <v>1</v>
      </c>
      <c r="J589" s="156"/>
      <c r="K589" s="312">
        <f>I589*J589</f>
        <v>0</v>
      </c>
      <c r="L589" s="101"/>
      <c r="M589" s="214"/>
      <c r="N589" s="137"/>
    </row>
    <row r="590" spans="1:14" ht="70.5" outlineLevel="3">
      <c r="A590" s="126" t="s">
        <v>1294</v>
      </c>
      <c r="B590" s="127" t="s">
        <v>1295</v>
      </c>
      <c r="C590" s="133" t="s">
        <v>1296</v>
      </c>
      <c r="D590" s="39" t="s">
        <v>326</v>
      </c>
      <c r="E590" s="128">
        <v>1</v>
      </c>
      <c r="F590" s="313">
        <v>46524020.549999997</v>
      </c>
      <c r="G590" s="186">
        <f>E590*F590</f>
        <v>46524020.549999997</v>
      </c>
      <c r="H590" s="100"/>
      <c r="I590" s="187">
        <v>1</v>
      </c>
      <c r="J590" s="136"/>
      <c r="K590" s="186">
        <f>I590*J590</f>
        <v>0</v>
      </c>
      <c r="L590" s="101"/>
      <c r="M590" s="207"/>
      <c r="N590" s="129"/>
    </row>
    <row r="591" spans="1:14" outlineLevel="3">
      <c r="A591" s="104"/>
      <c r="B591" s="38"/>
      <c r="C591" s="110"/>
      <c r="D591" s="38"/>
      <c r="E591" s="38"/>
      <c r="F591" s="100"/>
      <c r="G591" s="186"/>
      <c r="H591" s="100"/>
      <c r="I591" s="285"/>
      <c r="J591" s="101"/>
      <c r="K591" s="186"/>
      <c r="L591" s="101"/>
      <c r="M591" s="188"/>
      <c r="N591" s="129"/>
    </row>
    <row r="592" spans="1:14" outlineLevel="2">
      <c r="A592" s="138"/>
      <c r="B592" s="139"/>
      <c r="C592" s="140" t="s">
        <v>1297</v>
      </c>
      <c r="D592" s="139"/>
      <c r="E592" s="139"/>
      <c r="F592" s="141"/>
      <c r="G592" s="231">
        <f>SUM(G589:G590)</f>
        <v>91925557.136000007</v>
      </c>
      <c r="H592" s="167"/>
      <c r="I592" s="138"/>
      <c r="J592" s="142"/>
      <c r="K592" s="231">
        <f>SUM(K589:K590)</f>
        <v>0</v>
      </c>
      <c r="L592" s="168"/>
      <c r="M592" s="206"/>
      <c r="N592" s="143"/>
    </row>
    <row r="593" spans="1:14" outlineLevel="2">
      <c r="A593" s="104"/>
      <c r="B593" s="38"/>
      <c r="C593" s="110"/>
      <c r="D593" s="38"/>
      <c r="E593" s="38"/>
      <c r="F593" s="111"/>
      <c r="G593" s="228"/>
      <c r="H593" s="111"/>
      <c r="I593" s="285"/>
      <c r="J593" s="112"/>
      <c r="K593" s="228"/>
      <c r="L593" s="112"/>
      <c r="M593" s="200"/>
      <c r="N593" s="113"/>
    </row>
    <row r="594" spans="1:14" ht="28.5" outlineLevel="1">
      <c r="A594" s="120"/>
      <c r="B594" s="122"/>
      <c r="C594" s="121" t="s">
        <v>1298</v>
      </c>
      <c r="D594" s="122"/>
      <c r="E594" s="122"/>
      <c r="F594" s="123"/>
      <c r="G594" s="230">
        <f>SUM(G592+G586+G552)</f>
        <v>1494565977.6659002</v>
      </c>
      <c r="H594" s="167"/>
      <c r="I594" s="120"/>
      <c r="J594" s="124"/>
      <c r="K594" s="230">
        <f>SUM(K592+K586+K552)</f>
        <v>0</v>
      </c>
      <c r="L594" s="168"/>
      <c r="M594" s="202"/>
      <c r="N594" s="125"/>
    </row>
    <row r="595" spans="1:14" outlineLevel="1">
      <c r="A595" s="104"/>
      <c r="B595" s="38"/>
      <c r="C595" s="110"/>
      <c r="D595" s="38"/>
      <c r="E595" s="38"/>
      <c r="F595" s="111"/>
      <c r="G595" s="228"/>
      <c r="H595" s="111"/>
      <c r="I595" s="285"/>
      <c r="J595" s="112"/>
      <c r="K595" s="228"/>
      <c r="L595" s="112"/>
      <c r="M595" s="200"/>
      <c r="N595" s="113"/>
    </row>
    <row r="596" spans="1:14">
      <c r="A596" s="114"/>
      <c r="B596" s="115"/>
      <c r="C596" s="116" t="s">
        <v>1299</v>
      </c>
      <c r="D596" s="115"/>
      <c r="E596" s="115"/>
      <c r="F596" s="117"/>
      <c r="G596" s="229">
        <f>SUM(G594+G527+G358+G340)</f>
        <v>4414063947.4032278</v>
      </c>
      <c r="H596" s="167"/>
      <c r="I596" s="114"/>
      <c r="J596" s="118"/>
      <c r="K596" s="229">
        <f>SUM(K594+K527+K358+K340)</f>
        <v>0</v>
      </c>
      <c r="L596" s="168"/>
      <c r="M596" s="201"/>
      <c r="N596" s="119"/>
    </row>
    <row r="597" spans="1:14">
      <c r="A597" s="104"/>
      <c r="B597" s="38"/>
      <c r="C597" s="110"/>
      <c r="D597" s="38"/>
      <c r="E597" s="38"/>
      <c r="F597" s="111"/>
      <c r="G597" s="228"/>
      <c r="H597" s="111"/>
      <c r="I597" s="285"/>
      <c r="J597" s="112"/>
      <c r="K597" s="228"/>
      <c r="L597" s="112"/>
      <c r="M597" s="200"/>
      <c r="N597" s="113"/>
    </row>
    <row r="598" spans="1:14">
      <c r="A598" s="114"/>
      <c r="B598" s="115" t="s">
        <v>1300</v>
      </c>
      <c r="C598" s="116" t="s">
        <v>1301</v>
      </c>
      <c r="D598" s="115"/>
      <c r="E598" s="115"/>
      <c r="F598" s="117"/>
      <c r="G598" s="229"/>
      <c r="H598" s="167"/>
      <c r="I598" s="114"/>
      <c r="J598" s="118"/>
      <c r="K598" s="229"/>
      <c r="L598" s="168"/>
      <c r="M598" s="201"/>
      <c r="N598" s="119"/>
    </row>
    <row r="599" spans="1:14" outlineLevel="1">
      <c r="A599" s="104"/>
      <c r="B599" s="38"/>
      <c r="C599" s="110"/>
      <c r="D599" s="38"/>
      <c r="E599" s="38"/>
      <c r="F599" s="111"/>
      <c r="G599" s="228"/>
      <c r="H599" s="111"/>
      <c r="I599" s="285"/>
      <c r="J599" s="112"/>
      <c r="K599" s="228"/>
      <c r="L599" s="112"/>
      <c r="M599" s="200"/>
      <c r="N599" s="113"/>
    </row>
    <row r="600" spans="1:14" outlineLevel="1">
      <c r="A600" s="120"/>
      <c r="B600" s="122" t="s">
        <v>1302</v>
      </c>
      <c r="C600" s="121" t="s">
        <v>1303</v>
      </c>
      <c r="D600" s="122"/>
      <c r="E600" s="122"/>
      <c r="F600" s="123"/>
      <c r="G600" s="230"/>
      <c r="H600" s="167"/>
      <c r="I600" s="120"/>
      <c r="J600" s="124"/>
      <c r="K600" s="230"/>
      <c r="L600" s="168"/>
      <c r="M600" s="202"/>
      <c r="N600" s="125"/>
    </row>
    <row r="601" spans="1:14" outlineLevel="2">
      <c r="A601" s="104"/>
      <c r="B601" s="38"/>
      <c r="C601" s="110"/>
      <c r="D601" s="38"/>
      <c r="E601" s="38"/>
      <c r="F601" s="111"/>
      <c r="G601" s="228"/>
      <c r="H601" s="111"/>
      <c r="I601" s="285"/>
      <c r="J601" s="112"/>
      <c r="K601" s="228"/>
      <c r="L601" s="112"/>
      <c r="M601" s="200"/>
      <c r="N601" s="113"/>
    </row>
    <row r="602" spans="1:14" outlineLevel="2">
      <c r="A602" s="138"/>
      <c r="B602" s="139" t="s">
        <v>1304</v>
      </c>
      <c r="C602" s="140" t="s">
        <v>1305</v>
      </c>
      <c r="D602" s="139"/>
      <c r="E602" s="139"/>
      <c r="F602" s="141"/>
      <c r="G602" s="231"/>
      <c r="H602" s="167"/>
      <c r="I602" s="138"/>
      <c r="J602" s="142"/>
      <c r="K602" s="231"/>
      <c r="L602" s="168"/>
      <c r="M602" s="206"/>
      <c r="N602" s="143"/>
    </row>
    <row r="603" spans="1:14" outlineLevel="3">
      <c r="A603" s="104"/>
      <c r="B603" s="38"/>
      <c r="C603" s="110"/>
      <c r="D603" s="38"/>
      <c r="E603" s="38"/>
      <c r="F603" s="111"/>
      <c r="G603" s="228"/>
      <c r="H603" s="111"/>
      <c r="I603" s="285"/>
      <c r="J603" s="112"/>
      <c r="K603" s="228"/>
      <c r="L603" s="112"/>
      <c r="M603" s="200"/>
      <c r="N603" s="113"/>
    </row>
    <row r="604" spans="1:14" outlineLevel="3">
      <c r="A604" s="340"/>
      <c r="B604" s="341" t="s">
        <v>1306</v>
      </c>
      <c r="C604" s="342" t="s">
        <v>1307</v>
      </c>
      <c r="D604" s="341"/>
      <c r="E604" s="341"/>
      <c r="F604" s="343"/>
      <c r="G604" s="344"/>
      <c r="H604" s="167"/>
      <c r="I604" s="340"/>
      <c r="J604" s="157"/>
      <c r="K604" s="344"/>
      <c r="L604" s="168"/>
      <c r="M604" s="215"/>
      <c r="N604" s="158"/>
    </row>
    <row r="605" spans="1:14" ht="42" outlineLevel="4">
      <c r="A605" s="126" t="s">
        <v>1308</v>
      </c>
      <c r="B605" s="127" t="s">
        <v>1309</v>
      </c>
      <c r="C605" s="133" t="s">
        <v>1310</v>
      </c>
      <c r="D605" s="39" t="s">
        <v>190</v>
      </c>
      <c r="E605" s="128">
        <v>50</v>
      </c>
      <c r="F605" s="100">
        <v>98000</v>
      </c>
      <c r="G605" s="186">
        <f>E605*F605</f>
        <v>4900000</v>
      </c>
      <c r="H605" s="100"/>
      <c r="I605" s="187">
        <v>50</v>
      </c>
      <c r="J605" s="101"/>
      <c r="K605" s="186">
        <f>I605*J605</f>
        <v>0</v>
      </c>
      <c r="L605" s="101"/>
      <c r="M605" s="188"/>
      <c r="N605" s="129"/>
    </row>
    <row r="606" spans="1:14" ht="42" outlineLevel="4">
      <c r="A606" s="126" t="s">
        <v>1311</v>
      </c>
      <c r="B606" s="127" t="s">
        <v>1312</v>
      </c>
      <c r="C606" s="133" t="s">
        <v>1313</v>
      </c>
      <c r="D606" s="39" t="s">
        <v>326</v>
      </c>
      <c r="E606" s="128">
        <v>1</v>
      </c>
      <c r="F606" s="100">
        <v>280000</v>
      </c>
      <c r="G606" s="186">
        <f>E606*F606</f>
        <v>280000</v>
      </c>
      <c r="H606" s="100"/>
      <c r="I606" s="187">
        <v>1</v>
      </c>
      <c r="J606" s="101"/>
      <c r="K606" s="186">
        <f>I606*J606</f>
        <v>0</v>
      </c>
      <c r="L606" s="101"/>
      <c r="M606" s="188"/>
      <c r="N606" s="129"/>
    </row>
    <row r="607" spans="1:14" outlineLevel="4">
      <c r="A607" s="104"/>
      <c r="B607" s="38"/>
      <c r="C607" s="110"/>
      <c r="D607" s="38"/>
      <c r="E607" s="38"/>
      <c r="F607" s="111"/>
      <c r="G607" s="228"/>
      <c r="H607" s="111"/>
      <c r="I607" s="285"/>
      <c r="J607" s="112"/>
      <c r="K607" s="228"/>
      <c r="L607" s="112"/>
      <c r="M607" s="200"/>
      <c r="N607" s="113"/>
    </row>
    <row r="608" spans="1:14" outlineLevel="3">
      <c r="A608" s="340"/>
      <c r="B608" s="341"/>
      <c r="C608" s="342" t="s">
        <v>1314</v>
      </c>
      <c r="D608" s="341"/>
      <c r="E608" s="341"/>
      <c r="F608" s="343"/>
      <c r="G608" s="344">
        <f>SUM(G605:G606)</f>
        <v>5180000</v>
      </c>
      <c r="H608" s="167"/>
      <c r="I608" s="340"/>
      <c r="J608" s="157"/>
      <c r="K608" s="344">
        <f>SUM(K605:K606)</f>
        <v>0</v>
      </c>
      <c r="L608" s="168"/>
      <c r="M608" s="215"/>
      <c r="N608" s="158"/>
    </row>
    <row r="609" spans="1:14" outlineLevel="3">
      <c r="A609" s="104"/>
      <c r="B609" s="38"/>
      <c r="C609" s="110"/>
      <c r="D609" s="38"/>
      <c r="E609" s="38"/>
      <c r="F609" s="111"/>
      <c r="G609" s="228"/>
      <c r="H609" s="111"/>
      <c r="I609" s="285"/>
      <c r="J609" s="112"/>
      <c r="K609" s="228"/>
      <c r="L609" s="112"/>
      <c r="M609" s="200"/>
      <c r="N609" s="113"/>
    </row>
    <row r="610" spans="1:14" outlineLevel="2">
      <c r="A610" s="138"/>
      <c r="B610" s="139"/>
      <c r="C610" s="140" t="s">
        <v>1315</v>
      </c>
      <c r="D610" s="139"/>
      <c r="E610" s="139"/>
      <c r="F610" s="141"/>
      <c r="G610" s="231">
        <f>G608</f>
        <v>5180000</v>
      </c>
      <c r="H610" s="167"/>
      <c r="I610" s="138"/>
      <c r="J610" s="142"/>
      <c r="K610" s="231">
        <f>K608</f>
        <v>0</v>
      </c>
      <c r="L610" s="168"/>
      <c r="M610" s="206"/>
      <c r="N610" s="143"/>
    </row>
    <row r="611" spans="1:14" outlineLevel="2">
      <c r="A611" s="104"/>
      <c r="B611" s="38"/>
      <c r="C611" s="110"/>
      <c r="D611" s="38"/>
      <c r="E611" s="38"/>
      <c r="F611" s="111"/>
      <c r="G611" s="228"/>
      <c r="H611" s="111"/>
      <c r="I611" s="285"/>
      <c r="J611" s="112"/>
      <c r="K611" s="228"/>
      <c r="L611" s="112"/>
      <c r="M611" s="200"/>
      <c r="N611" s="113"/>
    </row>
    <row r="612" spans="1:14" outlineLevel="2">
      <c r="A612" s="138"/>
      <c r="B612" s="139" t="s">
        <v>1316</v>
      </c>
      <c r="C612" s="140" t="s">
        <v>1317</v>
      </c>
      <c r="D612" s="139"/>
      <c r="E612" s="139"/>
      <c r="F612" s="141"/>
      <c r="G612" s="231"/>
      <c r="H612" s="167"/>
      <c r="I612" s="138"/>
      <c r="J612" s="142"/>
      <c r="K612" s="231"/>
      <c r="L612" s="168"/>
      <c r="M612" s="206"/>
      <c r="N612" s="143"/>
    </row>
    <row r="613" spans="1:14" outlineLevel="2">
      <c r="A613" s="104"/>
      <c r="B613" s="38"/>
      <c r="C613" s="110"/>
      <c r="D613" s="38"/>
      <c r="E613" s="38"/>
      <c r="F613" s="111"/>
      <c r="G613" s="228"/>
      <c r="H613" s="111"/>
      <c r="I613" s="285"/>
      <c r="J613" s="112"/>
      <c r="K613" s="228"/>
      <c r="L613" s="112"/>
      <c r="M613" s="200"/>
      <c r="N613" s="113"/>
    </row>
    <row r="614" spans="1:14" outlineLevel="2">
      <c r="A614" s="340"/>
      <c r="B614" s="341" t="s">
        <v>1318</v>
      </c>
      <c r="C614" s="342" t="s">
        <v>1319</v>
      </c>
      <c r="D614" s="341"/>
      <c r="E614" s="341"/>
      <c r="F614" s="343"/>
      <c r="G614" s="344"/>
      <c r="H614" s="167"/>
      <c r="I614" s="340"/>
      <c r="J614" s="157"/>
      <c r="K614" s="344"/>
      <c r="L614" s="168"/>
      <c r="M614" s="215"/>
      <c r="N614" s="158"/>
    </row>
    <row r="615" spans="1:14" ht="42" outlineLevel="3">
      <c r="A615" s="126" t="s">
        <v>1320</v>
      </c>
      <c r="B615" s="127" t="s">
        <v>1321</v>
      </c>
      <c r="C615" s="133" t="s">
        <v>1322</v>
      </c>
      <c r="D615" s="39" t="s">
        <v>326</v>
      </c>
      <c r="E615" s="128">
        <v>1</v>
      </c>
      <c r="F615" s="100">
        <v>820000</v>
      </c>
      <c r="G615" s="186">
        <f>E615*F615</f>
        <v>820000</v>
      </c>
      <c r="H615" s="100"/>
      <c r="I615" s="187">
        <v>1</v>
      </c>
      <c r="J615" s="101"/>
      <c r="K615" s="186">
        <f>I615*J615</f>
        <v>0</v>
      </c>
      <c r="L615" s="101"/>
      <c r="M615" s="188"/>
      <c r="N615" s="129"/>
    </row>
    <row r="616" spans="1:14" ht="84.75" outlineLevel="3">
      <c r="A616" s="126" t="s">
        <v>1323</v>
      </c>
      <c r="B616" s="127" t="s">
        <v>1324</v>
      </c>
      <c r="C616" s="133" t="s">
        <v>1325</v>
      </c>
      <c r="D616" s="39" t="s">
        <v>326</v>
      </c>
      <c r="E616" s="128">
        <v>1</v>
      </c>
      <c r="F616" s="100">
        <v>3350000</v>
      </c>
      <c r="G616" s="186">
        <f>E616*F616</f>
        <v>3350000</v>
      </c>
      <c r="H616" s="100"/>
      <c r="I616" s="187">
        <v>1</v>
      </c>
      <c r="J616" s="101"/>
      <c r="K616" s="186">
        <f>I616*J616</f>
        <v>0</v>
      </c>
      <c r="L616" s="101"/>
      <c r="M616" s="188"/>
      <c r="N616" s="129"/>
    </row>
    <row r="617" spans="1:14" outlineLevel="3">
      <c r="A617" s="104"/>
      <c r="B617" s="38"/>
      <c r="C617" s="110"/>
      <c r="D617" s="38"/>
      <c r="E617" s="38"/>
      <c r="F617" s="111"/>
      <c r="G617" s="228"/>
      <c r="H617" s="111"/>
      <c r="I617" s="285"/>
      <c r="J617" s="112"/>
      <c r="K617" s="228"/>
      <c r="L617" s="112"/>
      <c r="M617" s="200"/>
      <c r="N617" s="113"/>
    </row>
    <row r="618" spans="1:14" outlineLevel="2">
      <c r="A618" s="340"/>
      <c r="B618" s="341"/>
      <c r="C618" s="342" t="s">
        <v>1326</v>
      </c>
      <c r="D618" s="341"/>
      <c r="E618" s="341"/>
      <c r="F618" s="343"/>
      <c r="G618" s="344">
        <f>SUM(G615:G616)</f>
        <v>4170000</v>
      </c>
      <c r="H618" s="167"/>
      <c r="I618" s="340"/>
      <c r="J618" s="157"/>
      <c r="K618" s="344">
        <f>SUM(K615:K616)</f>
        <v>0</v>
      </c>
      <c r="L618" s="168"/>
      <c r="M618" s="215"/>
      <c r="N618" s="158"/>
    </row>
    <row r="619" spans="1:14" outlineLevel="2">
      <c r="A619" s="104"/>
      <c r="B619" s="38"/>
      <c r="C619" s="110"/>
      <c r="D619" s="38"/>
      <c r="E619" s="38"/>
      <c r="F619" s="111"/>
      <c r="G619" s="228"/>
      <c r="H619" s="111"/>
      <c r="I619" s="285"/>
      <c r="J619" s="112"/>
      <c r="K619" s="228"/>
      <c r="L619" s="112"/>
      <c r="M619" s="200"/>
      <c r="N619" s="113"/>
    </row>
    <row r="620" spans="1:14" outlineLevel="2">
      <c r="A620" s="340"/>
      <c r="B620" s="341" t="s">
        <v>1327</v>
      </c>
      <c r="C620" s="342" t="s">
        <v>1328</v>
      </c>
      <c r="D620" s="341"/>
      <c r="E620" s="341"/>
      <c r="F620" s="343"/>
      <c r="G620" s="344"/>
      <c r="H620" s="167"/>
      <c r="I620" s="340"/>
      <c r="J620" s="157"/>
      <c r="K620" s="344"/>
      <c r="L620" s="168"/>
      <c r="M620" s="215"/>
      <c r="N620" s="158"/>
    </row>
    <row r="621" spans="1:14" ht="70.5" outlineLevel="3">
      <c r="A621" s="126" t="s">
        <v>1329</v>
      </c>
      <c r="B621" s="127" t="s">
        <v>1330</v>
      </c>
      <c r="C621" s="133" t="s">
        <v>1331</v>
      </c>
      <c r="D621" s="39" t="s">
        <v>326</v>
      </c>
      <c r="E621" s="128">
        <v>2</v>
      </c>
      <c r="F621" s="100">
        <v>160000</v>
      </c>
      <c r="G621" s="186">
        <f>E621*F621</f>
        <v>320000</v>
      </c>
      <c r="H621" s="100"/>
      <c r="I621" s="187">
        <v>2</v>
      </c>
      <c r="J621" s="101"/>
      <c r="K621" s="186">
        <f>I621*J621</f>
        <v>0</v>
      </c>
      <c r="L621" s="101"/>
      <c r="M621" s="188"/>
      <c r="N621" s="129"/>
    </row>
    <row r="622" spans="1:14" ht="42" outlineLevel="3">
      <c r="A622" s="126" t="s">
        <v>1332</v>
      </c>
      <c r="B622" s="127" t="s">
        <v>1333</v>
      </c>
      <c r="C622" s="133" t="s">
        <v>1334</v>
      </c>
      <c r="D622" s="39" t="s">
        <v>190</v>
      </c>
      <c r="E622" s="128">
        <v>5</v>
      </c>
      <c r="F622" s="100">
        <v>135000</v>
      </c>
      <c r="G622" s="186">
        <f>E622*F622</f>
        <v>675000</v>
      </c>
      <c r="H622" s="100"/>
      <c r="I622" s="187">
        <v>5</v>
      </c>
      <c r="J622" s="101"/>
      <c r="K622" s="186">
        <f>I622*J622</f>
        <v>0</v>
      </c>
      <c r="L622" s="101"/>
      <c r="M622" s="188"/>
      <c r="N622" s="129"/>
    </row>
    <row r="623" spans="1:14" ht="42" outlineLevel="3">
      <c r="A623" s="126" t="s">
        <v>1335</v>
      </c>
      <c r="B623" s="127" t="s">
        <v>1336</v>
      </c>
      <c r="C623" s="133" t="s">
        <v>1337</v>
      </c>
      <c r="D623" s="39" t="s">
        <v>190</v>
      </c>
      <c r="E623" s="128">
        <v>80</v>
      </c>
      <c r="F623" s="100">
        <v>98000</v>
      </c>
      <c r="G623" s="186">
        <f>E623*F623</f>
        <v>7840000</v>
      </c>
      <c r="H623" s="100"/>
      <c r="I623" s="187">
        <v>80</v>
      </c>
      <c r="J623" s="101"/>
      <c r="K623" s="186">
        <f>I623*J623</f>
        <v>0</v>
      </c>
      <c r="L623" s="101"/>
      <c r="M623" s="188"/>
      <c r="N623" s="129"/>
    </row>
    <row r="624" spans="1:14" ht="42" outlineLevel="3">
      <c r="A624" s="126" t="s">
        <v>1338</v>
      </c>
      <c r="B624" s="127" t="s">
        <v>1339</v>
      </c>
      <c r="C624" s="133" t="s">
        <v>1340</v>
      </c>
      <c r="D624" s="39" t="s">
        <v>326</v>
      </c>
      <c r="E624" s="128">
        <v>2</v>
      </c>
      <c r="F624" s="100">
        <v>105331</v>
      </c>
      <c r="G624" s="186">
        <f>E624*F624</f>
        <v>210662</v>
      </c>
      <c r="H624" s="100"/>
      <c r="I624" s="187">
        <v>2</v>
      </c>
      <c r="J624" s="101"/>
      <c r="K624" s="186">
        <f>I624*J624</f>
        <v>0</v>
      </c>
      <c r="L624" s="101"/>
      <c r="M624" s="188"/>
      <c r="N624" s="129"/>
    </row>
    <row r="625" spans="1:15" outlineLevel="3">
      <c r="A625" s="104"/>
      <c r="B625" s="38"/>
      <c r="C625" s="110"/>
      <c r="D625" s="38"/>
      <c r="E625" s="38"/>
      <c r="F625" s="111"/>
      <c r="G625" s="228"/>
      <c r="H625" s="111"/>
      <c r="I625" s="285"/>
      <c r="J625" s="112"/>
      <c r="K625" s="228"/>
      <c r="L625" s="112"/>
      <c r="M625" s="200"/>
      <c r="N625" s="113"/>
    </row>
    <row r="626" spans="1:15" outlineLevel="2">
      <c r="A626" s="340"/>
      <c r="B626" s="341"/>
      <c r="C626" s="342" t="s">
        <v>1341</v>
      </c>
      <c r="D626" s="341"/>
      <c r="E626" s="341"/>
      <c r="F626" s="343"/>
      <c r="G626" s="344">
        <f>SUM(G621:G624)</f>
        <v>9045662</v>
      </c>
      <c r="H626" s="167"/>
      <c r="I626" s="340"/>
      <c r="J626" s="157"/>
      <c r="K626" s="344">
        <f>SUM(K621:K624)</f>
        <v>0</v>
      </c>
      <c r="L626" s="168"/>
      <c r="M626" s="215"/>
      <c r="N626" s="158"/>
    </row>
    <row r="627" spans="1:15" outlineLevel="2">
      <c r="A627" s="104"/>
      <c r="B627" s="38"/>
      <c r="C627" s="110"/>
      <c r="D627" s="38"/>
      <c r="E627" s="38"/>
      <c r="F627" s="111"/>
      <c r="G627" s="228"/>
      <c r="H627" s="167"/>
      <c r="I627" s="285"/>
      <c r="J627" s="112"/>
      <c r="K627" s="228"/>
      <c r="L627" s="168"/>
      <c r="M627" s="200"/>
      <c r="N627" s="113"/>
    </row>
    <row r="628" spans="1:15" outlineLevel="2">
      <c r="A628" s="340"/>
      <c r="B628" s="341" t="s">
        <v>1342</v>
      </c>
      <c r="C628" s="342" t="s">
        <v>1343</v>
      </c>
      <c r="D628" s="341"/>
      <c r="E628" s="341"/>
      <c r="F628" s="343"/>
      <c r="G628" s="344"/>
      <c r="H628" s="167"/>
      <c r="I628" s="340"/>
      <c r="J628" s="157"/>
      <c r="K628" s="344"/>
      <c r="L628" s="168"/>
      <c r="M628" s="215"/>
      <c r="N628" s="158"/>
    </row>
    <row r="629" spans="1:15" ht="70.5" outlineLevel="3">
      <c r="A629" s="126" t="s">
        <v>1344</v>
      </c>
      <c r="B629" s="127" t="s">
        <v>1345</v>
      </c>
      <c r="C629" s="133" t="s">
        <v>1346</v>
      </c>
      <c r="D629" s="39" t="s">
        <v>326</v>
      </c>
      <c r="E629" s="128">
        <v>2</v>
      </c>
      <c r="F629" s="100">
        <v>5636030</v>
      </c>
      <c r="G629" s="186">
        <f t="shared" ref="G629:G634" si="41">F629*E629</f>
        <v>11272060</v>
      </c>
      <c r="H629" s="100"/>
      <c r="I629" s="187">
        <v>2</v>
      </c>
      <c r="J629" s="101"/>
      <c r="K629" s="186">
        <f t="shared" ref="K629:K634" si="42">J629*I629</f>
        <v>0</v>
      </c>
      <c r="L629" s="101"/>
      <c r="M629" s="188"/>
      <c r="N629" s="129"/>
    </row>
    <row r="630" spans="1:15" ht="126.75" outlineLevel="3">
      <c r="A630" s="126" t="s">
        <v>1347</v>
      </c>
      <c r="B630" s="127" t="s">
        <v>1348</v>
      </c>
      <c r="C630" s="133" t="s">
        <v>1349</v>
      </c>
      <c r="D630" s="39" t="s">
        <v>326</v>
      </c>
      <c r="E630" s="128">
        <v>1</v>
      </c>
      <c r="F630" s="100">
        <v>7985538</v>
      </c>
      <c r="G630" s="186">
        <f t="shared" si="41"/>
        <v>7985538</v>
      </c>
      <c r="H630" s="100"/>
      <c r="I630" s="187">
        <v>1</v>
      </c>
      <c r="J630" s="101"/>
      <c r="K630" s="186">
        <f t="shared" si="42"/>
        <v>0</v>
      </c>
      <c r="L630" s="101"/>
      <c r="M630" s="188"/>
      <c r="N630" s="129"/>
    </row>
    <row r="631" spans="1:15" ht="28.5" outlineLevel="3">
      <c r="A631" s="126" t="s">
        <v>1350</v>
      </c>
      <c r="B631" s="127" t="s">
        <v>1351</v>
      </c>
      <c r="C631" s="133" t="s">
        <v>1352</v>
      </c>
      <c r="D631" s="39" t="s">
        <v>326</v>
      </c>
      <c r="E631" s="128">
        <v>1</v>
      </c>
      <c r="F631" s="100">
        <v>1087216</v>
      </c>
      <c r="G631" s="186">
        <f t="shared" si="41"/>
        <v>1087216</v>
      </c>
      <c r="H631" s="100"/>
      <c r="I631" s="187">
        <v>1</v>
      </c>
      <c r="J631" s="101"/>
      <c r="K631" s="186">
        <f t="shared" si="42"/>
        <v>0</v>
      </c>
      <c r="L631" s="101"/>
      <c r="M631" s="188"/>
      <c r="N631" s="129"/>
    </row>
    <row r="632" spans="1:15" ht="42" outlineLevel="3">
      <c r="A632" s="126" t="s">
        <v>1353</v>
      </c>
      <c r="B632" s="127" t="s">
        <v>1354</v>
      </c>
      <c r="C632" s="135" t="s">
        <v>1355</v>
      </c>
      <c r="D632" s="39" t="s">
        <v>326</v>
      </c>
      <c r="E632" s="128">
        <v>1</v>
      </c>
      <c r="F632" s="100">
        <v>586018</v>
      </c>
      <c r="G632" s="186">
        <f t="shared" si="41"/>
        <v>586018</v>
      </c>
      <c r="H632" s="100"/>
      <c r="I632" s="187">
        <v>1</v>
      </c>
      <c r="J632" s="101"/>
      <c r="K632" s="186">
        <f t="shared" si="42"/>
        <v>0</v>
      </c>
      <c r="L632" s="101"/>
      <c r="M632" s="188"/>
      <c r="N632" s="129"/>
    </row>
    <row r="633" spans="1:15" ht="28.5" outlineLevel="3">
      <c r="A633" s="126" t="s">
        <v>1356</v>
      </c>
      <c r="B633" s="127" t="s">
        <v>1357</v>
      </c>
      <c r="C633" s="133" t="s">
        <v>1358</v>
      </c>
      <c r="D633" s="39" t="s">
        <v>326</v>
      </c>
      <c r="E633" s="128">
        <v>1</v>
      </c>
      <c r="F633" s="100">
        <v>1416583.38</v>
      </c>
      <c r="G633" s="186">
        <f t="shared" si="41"/>
        <v>1416583.38</v>
      </c>
      <c r="H633" s="100"/>
      <c r="I633" s="187">
        <v>1</v>
      </c>
      <c r="J633" s="101"/>
      <c r="K633" s="186">
        <f t="shared" si="42"/>
        <v>0</v>
      </c>
      <c r="L633" s="101"/>
      <c r="M633" s="188"/>
      <c r="N633" s="129"/>
    </row>
    <row r="634" spans="1:15" ht="42" outlineLevel="3">
      <c r="A634" s="126" t="s">
        <v>1359</v>
      </c>
      <c r="B634" s="127" t="s">
        <v>1360</v>
      </c>
      <c r="C634" s="133" t="s">
        <v>1361</v>
      </c>
      <c r="D634" s="39" t="s">
        <v>326</v>
      </c>
      <c r="E634" s="128">
        <v>1</v>
      </c>
      <c r="F634" s="100">
        <v>335714.5</v>
      </c>
      <c r="G634" s="186">
        <f t="shared" si="41"/>
        <v>335714.5</v>
      </c>
      <c r="H634" s="100"/>
      <c r="I634" s="187">
        <v>1</v>
      </c>
      <c r="J634" s="101"/>
      <c r="K634" s="186">
        <f t="shared" si="42"/>
        <v>0</v>
      </c>
      <c r="L634" s="101"/>
      <c r="M634" s="188"/>
      <c r="N634" s="129"/>
    </row>
    <row r="635" spans="1:15" s="13" customFormat="1" outlineLevel="3">
      <c r="A635" s="345"/>
      <c r="B635" s="346"/>
      <c r="C635" s="347"/>
      <c r="D635" s="346"/>
      <c r="E635" s="348"/>
      <c r="F635" s="349"/>
      <c r="G635" s="350"/>
      <c r="H635" s="167"/>
      <c r="I635" s="351"/>
      <c r="J635" s="159"/>
      <c r="K635" s="350"/>
      <c r="L635" s="168"/>
      <c r="M635" s="216"/>
      <c r="N635" s="160"/>
      <c r="O635" s="1"/>
    </row>
    <row r="636" spans="1:15" outlineLevel="2">
      <c r="A636" s="340"/>
      <c r="B636" s="341"/>
      <c r="C636" s="342" t="s">
        <v>1362</v>
      </c>
      <c r="D636" s="341"/>
      <c r="E636" s="341"/>
      <c r="F636" s="343"/>
      <c r="G636" s="344">
        <f>SUM(G629:G634)</f>
        <v>22683129.879999999</v>
      </c>
      <c r="H636" s="167"/>
      <c r="I636" s="340"/>
      <c r="J636" s="157"/>
      <c r="K636" s="344">
        <f>SUM(K629:K634)</f>
        <v>0</v>
      </c>
      <c r="L636" s="168"/>
      <c r="M636" s="215"/>
      <c r="N636" s="158"/>
    </row>
    <row r="637" spans="1:15" outlineLevel="2">
      <c r="A637" s="138"/>
      <c r="B637" s="139"/>
      <c r="C637" s="140" t="s">
        <v>1363</v>
      </c>
      <c r="D637" s="139"/>
      <c r="E637" s="139"/>
      <c r="F637" s="141"/>
      <c r="G637" s="231">
        <f>G636+G626+G618</f>
        <v>35898791.879999995</v>
      </c>
      <c r="H637" s="167"/>
      <c r="I637" s="138"/>
      <c r="J637" s="142"/>
      <c r="K637" s="231">
        <f>K636+K626+K618</f>
        <v>0</v>
      </c>
      <c r="L637" s="168"/>
      <c r="M637" s="206"/>
      <c r="N637" s="143"/>
    </row>
    <row r="638" spans="1:15" outlineLevel="2">
      <c r="A638" s="104"/>
      <c r="B638" s="38"/>
      <c r="C638" s="110"/>
      <c r="D638" s="38"/>
      <c r="E638" s="38"/>
      <c r="F638" s="111"/>
      <c r="G638" s="228"/>
      <c r="H638" s="111"/>
      <c r="I638" s="285"/>
      <c r="J638" s="112"/>
      <c r="K638" s="228"/>
      <c r="L638" s="112"/>
      <c r="M638" s="200"/>
      <c r="N638" s="113"/>
    </row>
    <row r="639" spans="1:15" outlineLevel="1">
      <c r="A639" s="120"/>
      <c r="B639" s="122"/>
      <c r="C639" s="121" t="s">
        <v>1364</v>
      </c>
      <c r="D639" s="122"/>
      <c r="E639" s="122"/>
      <c r="F639" s="123"/>
      <c r="G639" s="230">
        <f>SUM(G637+G610)</f>
        <v>41078791.879999995</v>
      </c>
      <c r="H639" s="167"/>
      <c r="I639" s="120"/>
      <c r="J639" s="124"/>
      <c r="K639" s="230">
        <f>SUM(K637+K610)</f>
        <v>0</v>
      </c>
      <c r="L639" s="168"/>
      <c r="M639" s="202"/>
      <c r="N639" s="125"/>
    </row>
    <row r="640" spans="1:15" outlineLevel="1">
      <c r="A640" s="104"/>
      <c r="B640" s="38"/>
      <c r="C640" s="110"/>
      <c r="D640" s="38"/>
      <c r="E640" s="38"/>
      <c r="F640" s="111"/>
      <c r="G640" s="228"/>
      <c r="H640" s="111"/>
      <c r="I640" s="285"/>
      <c r="J640" s="112"/>
      <c r="K640" s="228"/>
      <c r="L640" s="112"/>
      <c r="M640" s="200"/>
      <c r="N640" s="113"/>
    </row>
    <row r="641" spans="1:14" outlineLevel="1">
      <c r="A641" s="120"/>
      <c r="B641" s="122" t="s">
        <v>1365</v>
      </c>
      <c r="C641" s="121" t="s">
        <v>1366</v>
      </c>
      <c r="D641" s="122"/>
      <c r="E641" s="122"/>
      <c r="F641" s="123"/>
      <c r="G641" s="230"/>
      <c r="H641" s="167"/>
      <c r="I641" s="120"/>
      <c r="J641" s="124"/>
      <c r="K641" s="230"/>
      <c r="L641" s="168"/>
      <c r="M641" s="202"/>
      <c r="N641" s="125"/>
    </row>
    <row r="642" spans="1:14" outlineLevel="2">
      <c r="A642" s="104"/>
      <c r="B642" s="38"/>
      <c r="C642" s="110"/>
      <c r="D642" s="38"/>
      <c r="E642" s="38"/>
      <c r="F642" s="111"/>
      <c r="G642" s="228"/>
      <c r="H642" s="111"/>
      <c r="I642" s="285"/>
      <c r="J642" s="112"/>
      <c r="K642" s="228"/>
      <c r="L642" s="112"/>
      <c r="M642" s="200"/>
      <c r="N642" s="113"/>
    </row>
    <row r="643" spans="1:14" outlineLevel="2">
      <c r="A643" s="138"/>
      <c r="B643" s="139" t="s">
        <v>1367</v>
      </c>
      <c r="C643" s="140" t="s">
        <v>1368</v>
      </c>
      <c r="D643" s="139"/>
      <c r="E643" s="139"/>
      <c r="F643" s="141"/>
      <c r="G643" s="231"/>
      <c r="H643" s="167"/>
      <c r="I643" s="138"/>
      <c r="J643" s="142"/>
      <c r="K643" s="231"/>
      <c r="L643" s="168"/>
      <c r="M643" s="206"/>
      <c r="N643" s="143"/>
    </row>
    <row r="644" spans="1:14" ht="141" outlineLevel="3">
      <c r="A644" s="126" t="s">
        <v>1369</v>
      </c>
      <c r="B644" s="127" t="s">
        <v>1370</v>
      </c>
      <c r="C644" s="133" t="s">
        <v>1371</v>
      </c>
      <c r="D644" s="39" t="s">
        <v>326</v>
      </c>
      <c r="E644" s="128">
        <v>142</v>
      </c>
      <c r="F644" s="100">
        <v>57836.07</v>
      </c>
      <c r="G644" s="186">
        <f t="shared" ref="G644:G684" si="43">F644*E644</f>
        <v>8212721.9400000004</v>
      </c>
      <c r="H644" s="100"/>
      <c r="I644" s="187">
        <v>142</v>
      </c>
      <c r="J644" s="101"/>
      <c r="K644" s="186">
        <f t="shared" ref="K644:K684" si="44">J644*I644</f>
        <v>0</v>
      </c>
      <c r="L644" s="101"/>
      <c r="M644" s="188"/>
      <c r="N644" s="129"/>
    </row>
    <row r="645" spans="1:14" ht="154.5" outlineLevel="3">
      <c r="A645" s="126" t="s">
        <v>1372</v>
      </c>
      <c r="B645" s="127" t="s">
        <v>1373</v>
      </c>
      <c r="C645" s="133" t="s">
        <v>1374</v>
      </c>
      <c r="D645" s="39" t="s">
        <v>326</v>
      </c>
      <c r="E645" s="128">
        <v>87</v>
      </c>
      <c r="F645" s="100">
        <v>92268.09</v>
      </c>
      <c r="G645" s="186">
        <f t="shared" si="43"/>
        <v>8027323.8300000001</v>
      </c>
      <c r="H645" s="100"/>
      <c r="I645" s="187">
        <v>87</v>
      </c>
      <c r="J645" s="101"/>
      <c r="K645" s="186">
        <f t="shared" si="44"/>
        <v>0</v>
      </c>
      <c r="L645" s="101"/>
      <c r="M645" s="188"/>
      <c r="N645" s="129"/>
    </row>
    <row r="646" spans="1:14" ht="126.75" outlineLevel="3">
      <c r="A646" s="126" t="s">
        <v>1375</v>
      </c>
      <c r="B646" s="127" t="s">
        <v>1376</v>
      </c>
      <c r="C646" s="133" t="s">
        <v>1377</v>
      </c>
      <c r="D646" s="39" t="s">
        <v>326</v>
      </c>
      <c r="E646" s="128">
        <v>87</v>
      </c>
      <c r="F646" s="100">
        <v>159585.95000000001</v>
      </c>
      <c r="G646" s="186">
        <f t="shared" si="43"/>
        <v>13883977.65</v>
      </c>
      <c r="H646" s="100"/>
      <c r="I646" s="187">
        <v>87</v>
      </c>
      <c r="J646" s="101"/>
      <c r="K646" s="186">
        <f t="shared" si="44"/>
        <v>0</v>
      </c>
      <c r="L646" s="101"/>
      <c r="M646" s="188"/>
      <c r="N646" s="129"/>
    </row>
    <row r="647" spans="1:14" ht="126.75" outlineLevel="3">
      <c r="A647" s="126" t="s">
        <v>1378</v>
      </c>
      <c r="B647" s="127" t="s">
        <v>1379</v>
      </c>
      <c r="C647" s="133" t="s">
        <v>1380</v>
      </c>
      <c r="D647" s="39" t="s">
        <v>326</v>
      </c>
      <c r="E647" s="128">
        <v>8</v>
      </c>
      <c r="F647" s="100">
        <v>69555.490000000005</v>
      </c>
      <c r="G647" s="186">
        <f t="shared" si="43"/>
        <v>556443.92000000004</v>
      </c>
      <c r="H647" s="100"/>
      <c r="I647" s="187">
        <v>8</v>
      </c>
      <c r="J647" s="101"/>
      <c r="K647" s="186">
        <f t="shared" si="44"/>
        <v>0</v>
      </c>
      <c r="L647" s="101"/>
      <c r="M647" s="188"/>
      <c r="N647" s="129"/>
    </row>
    <row r="648" spans="1:14" ht="112.5" outlineLevel="3">
      <c r="A648" s="126" t="s">
        <v>1381</v>
      </c>
      <c r="B648" s="127" t="s">
        <v>1382</v>
      </c>
      <c r="C648" s="133" t="s">
        <v>1383</v>
      </c>
      <c r="D648" s="39" t="s">
        <v>326</v>
      </c>
      <c r="E648" s="128">
        <v>58</v>
      </c>
      <c r="F648" s="100">
        <v>15088.38</v>
      </c>
      <c r="G648" s="186">
        <f t="shared" si="43"/>
        <v>875126.03999999992</v>
      </c>
      <c r="H648" s="100"/>
      <c r="I648" s="187">
        <v>58</v>
      </c>
      <c r="J648" s="101"/>
      <c r="K648" s="186">
        <f t="shared" si="44"/>
        <v>0</v>
      </c>
      <c r="L648" s="101"/>
      <c r="M648" s="188"/>
      <c r="N648" s="129"/>
    </row>
    <row r="649" spans="1:14" ht="112.5" outlineLevel="3">
      <c r="A649" s="126" t="s">
        <v>1384</v>
      </c>
      <c r="B649" s="127" t="s">
        <v>1385</v>
      </c>
      <c r="C649" s="133" t="s">
        <v>1386</v>
      </c>
      <c r="D649" s="39" t="s">
        <v>326</v>
      </c>
      <c r="E649" s="128">
        <v>42</v>
      </c>
      <c r="F649" s="100">
        <v>41718.980000000003</v>
      </c>
      <c r="G649" s="186">
        <f t="shared" si="43"/>
        <v>1752197.1600000001</v>
      </c>
      <c r="H649" s="100"/>
      <c r="I649" s="187">
        <v>42</v>
      </c>
      <c r="J649" s="101"/>
      <c r="K649" s="186">
        <f t="shared" si="44"/>
        <v>0</v>
      </c>
      <c r="L649" s="101"/>
      <c r="M649" s="188"/>
      <c r="N649" s="129"/>
    </row>
    <row r="650" spans="1:14" ht="112.5" outlineLevel="3">
      <c r="A650" s="126" t="s">
        <v>1387</v>
      </c>
      <c r="B650" s="127" t="s">
        <v>1388</v>
      </c>
      <c r="C650" s="133" t="s">
        <v>1389</v>
      </c>
      <c r="D650" s="39" t="s">
        <v>326</v>
      </c>
      <c r="E650" s="128">
        <v>5</v>
      </c>
      <c r="F650" s="100">
        <v>19162.09</v>
      </c>
      <c r="G650" s="186">
        <f t="shared" si="43"/>
        <v>95810.45</v>
      </c>
      <c r="H650" s="100"/>
      <c r="I650" s="187">
        <v>5</v>
      </c>
      <c r="J650" s="101"/>
      <c r="K650" s="186">
        <f t="shared" si="44"/>
        <v>0</v>
      </c>
      <c r="L650" s="101"/>
      <c r="M650" s="188"/>
      <c r="N650" s="129"/>
    </row>
    <row r="651" spans="1:14" ht="112.5" outlineLevel="3">
      <c r="A651" s="126" t="s">
        <v>1390</v>
      </c>
      <c r="B651" s="127" t="s">
        <v>1391</v>
      </c>
      <c r="C651" s="133" t="s">
        <v>1392</v>
      </c>
      <c r="D651" s="39" t="s">
        <v>190</v>
      </c>
      <c r="E651" s="128">
        <v>659.52</v>
      </c>
      <c r="F651" s="100">
        <v>17872.650000000001</v>
      </c>
      <c r="G651" s="186">
        <f t="shared" si="43"/>
        <v>11787370.128</v>
      </c>
      <c r="H651" s="100"/>
      <c r="I651" s="187">
        <v>659.52</v>
      </c>
      <c r="J651" s="101"/>
      <c r="K651" s="186">
        <f t="shared" si="44"/>
        <v>0</v>
      </c>
      <c r="L651" s="101"/>
      <c r="M651" s="188"/>
      <c r="N651" s="129"/>
    </row>
    <row r="652" spans="1:14" ht="112.5" outlineLevel="3">
      <c r="A652" s="126" t="s">
        <v>1393</v>
      </c>
      <c r="B652" s="127" t="s">
        <v>1394</v>
      </c>
      <c r="C652" s="133" t="s">
        <v>1395</v>
      </c>
      <c r="D652" s="39" t="s">
        <v>190</v>
      </c>
      <c r="E652" s="128">
        <v>345.36</v>
      </c>
      <c r="F652" s="100">
        <v>29901.27</v>
      </c>
      <c r="G652" s="186">
        <f t="shared" si="43"/>
        <v>10326702.6072</v>
      </c>
      <c r="H652" s="100"/>
      <c r="I652" s="187">
        <v>345.36</v>
      </c>
      <c r="J652" s="101"/>
      <c r="K652" s="186">
        <f t="shared" si="44"/>
        <v>0</v>
      </c>
      <c r="L652" s="101"/>
      <c r="M652" s="188"/>
      <c r="N652" s="129"/>
    </row>
    <row r="653" spans="1:14" ht="112.5" outlineLevel="3">
      <c r="A653" s="126" t="s">
        <v>1396</v>
      </c>
      <c r="B653" s="127" t="s">
        <v>1397</v>
      </c>
      <c r="C653" s="133" t="s">
        <v>1398</v>
      </c>
      <c r="D653" s="39" t="s">
        <v>190</v>
      </c>
      <c r="E653" s="128">
        <v>110.75</v>
      </c>
      <c r="F653" s="100">
        <v>39258.870000000003</v>
      </c>
      <c r="G653" s="186">
        <f t="shared" si="43"/>
        <v>4347919.8525</v>
      </c>
      <c r="H653" s="100"/>
      <c r="I653" s="187">
        <v>110.75</v>
      </c>
      <c r="J653" s="101"/>
      <c r="K653" s="186">
        <f t="shared" si="44"/>
        <v>0</v>
      </c>
      <c r="L653" s="101"/>
      <c r="M653" s="188"/>
      <c r="N653" s="129"/>
    </row>
    <row r="654" spans="1:14" ht="112.5" outlineLevel="3">
      <c r="A654" s="126" t="s">
        <v>1399</v>
      </c>
      <c r="B654" s="127" t="s">
        <v>1400</v>
      </c>
      <c r="C654" s="133" t="s">
        <v>1401</v>
      </c>
      <c r="D654" s="39" t="s">
        <v>190</v>
      </c>
      <c r="E654" s="128">
        <v>12.07</v>
      </c>
      <c r="F654" s="100">
        <v>72875.5</v>
      </c>
      <c r="G654" s="186">
        <f t="shared" si="43"/>
        <v>879607.28500000003</v>
      </c>
      <c r="H654" s="100"/>
      <c r="I654" s="187">
        <v>12.07</v>
      </c>
      <c r="J654" s="101"/>
      <c r="K654" s="186">
        <f t="shared" si="44"/>
        <v>0</v>
      </c>
      <c r="L654" s="101"/>
      <c r="M654" s="188"/>
      <c r="N654" s="129"/>
    </row>
    <row r="655" spans="1:14" ht="112.5" outlineLevel="3">
      <c r="A655" s="126" t="s">
        <v>1402</v>
      </c>
      <c r="B655" s="127" t="s">
        <v>1403</v>
      </c>
      <c r="C655" s="133" t="s">
        <v>1404</v>
      </c>
      <c r="D655" s="39" t="s">
        <v>190</v>
      </c>
      <c r="E655" s="128">
        <v>32.96</v>
      </c>
      <c r="F655" s="100">
        <v>15940.513000000001</v>
      </c>
      <c r="G655" s="186">
        <f t="shared" si="43"/>
        <v>525399.30848000001</v>
      </c>
      <c r="H655" s="100"/>
      <c r="I655" s="187">
        <v>32.96</v>
      </c>
      <c r="J655" s="101"/>
      <c r="K655" s="186">
        <f t="shared" si="44"/>
        <v>0</v>
      </c>
      <c r="L655" s="101"/>
      <c r="M655" s="188"/>
      <c r="N655" s="129"/>
    </row>
    <row r="656" spans="1:14" ht="168.75" outlineLevel="3">
      <c r="A656" s="126" t="s">
        <v>1405</v>
      </c>
      <c r="B656" s="127" t="s">
        <v>1406</v>
      </c>
      <c r="C656" s="135" t="s">
        <v>1407</v>
      </c>
      <c r="D656" s="39" t="s">
        <v>190</v>
      </c>
      <c r="E656" s="128">
        <v>2</v>
      </c>
      <c r="F656" s="100">
        <v>27969.253000000001</v>
      </c>
      <c r="G656" s="186">
        <f t="shared" si="43"/>
        <v>55938.506000000001</v>
      </c>
      <c r="H656" s="100"/>
      <c r="I656" s="187">
        <v>2</v>
      </c>
      <c r="J656" s="101"/>
      <c r="K656" s="186">
        <f t="shared" si="44"/>
        <v>0</v>
      </c>
      <c r="L656" s="101"/>
      <c r="M656" s="188"/>
      <c r="N656" s="129"/>
    </row>
    <row r="657" spans="1:14" ht="168.75" outlineLevel="3">
      <c r="A657" s="126" t="s">
        <v>1408</v>
      </c>
      <c r="B657" s="127" t="s">
        <v>1409</v>
      </c>
      <c r="C657" s="133" t="s">
        <v>1410</v>
      </c>
      <c r="D657" s="39" t="s">
        <v>190</v>
      </c>
      <c r="E657" s="128">
        <v>5.75</v>
      </c>
      <c r="F657" s="313">
        <v>37326.853000000003</v>
      </c>
      <c r="G657" s="186">
        <f t="shared" si="43"/>
        <v>214629.40475000002</v>
      </c>
      <c r="H657" s="100"/>
      <c r="I657" s="187">
        <v>5.75</v>
      </c>
      <c r="J657" s="136"/>
      <c r="K657" s="186">
        <f t="shared" si="44"/>
        <v>0</v>
      </c>
      <c r="L657" s="101"/>
      <c r="M657" s="207"/>
      <c r="N657" s="129"/>
    </row>
    <row r="658" spans="1:14" ht="126.75" outlineLevel="3">
      <c r="A658" s="126" t="s">
        <v>1411</v>
      </c>
      <c r="B658" s="127" t="s">
        <v>1412</v>
      </c>
      <c r="C658" s="133" t="s">
        <v>1413</v>
      </c>
      <c r="D658" s="39" t="s">
        <v>190</v>
      </c>
      <c r="E658" s="128">
        <v>38.39</v>
      </c>
      <c r="F658" s="313">
        <v>17413.740000000002</v>
      </c>
      <c r="G658" s="186">
        <f t="shared" si="43"/>
        <v>668513.47860000003</v>
      </c>
      <c r="H658" s="100"/>
      <c r="I658" s="187">
        <v>38.39</v>
      </c>
      <c r="J658" s="136"/>
      <c r="K658" s="186">
        <f t="shared" si="44"/>
        <v>0</v>
      </c>
      <c r="L658" s="101"/>
      <c r="M658" s="207"/>
      <c r="N658" s="129"/>
    </row>
    <row r="659" spans="1:14" ht="126.75" outlineLevel="3">
      <c r="A659" s="126" t="s">
        <v>1414</v>
      </c>
      <c r="B659" s="127" t="s">
        <v>1415</v>
      </c>
      <c r="C659" s="133" t="s">
        <v>1416</v>
      </c>
      <c r="D659" s="39" t="s">
        <v>190</v>
      </c>
      <c r="E659" s="128">
        <v>326.93</v>
      </c>
      <c r="F659" s="313">
        <v>27151.67</v>
      </c>
      <c r="G659" s="186">
        <f t="shared" si="43"/>
        <v>8876695.4730999991</v>
      </c>
      <c r="H659" s="100"/>
      <c r="I659" s="187">
        <v>326.93</v>
      </c>
      <c r="J659" s="136"/>
      <c r="K659" s="186">
        <f t="shared" si="44"/>
        <v>0</v>
      </c>
      <c r="L659" s="101"/>
      <c r="M659" s="207"/>
      <c r="N659" s="129"/>
    </row>
    <row r="660" spans="1:14" ht="126.75" outlineLevel="3">
      <c r="A660" s="126" t="s">
        <v>1417</v>
      </c>
      <c r="B660" s="127" t="s">
        <v>1418</v>
      </c>
      <c r="C660" s="133" t="s">
        <v>1419</v>
      </c>
      <c r="D660" s="39" t="s">
        <v>190</v>
      </c>
      <c r="E660" s="128">
        <v>221.32</v>
      </c>
      <c r="F660" s="313">
        <v>101603.14</v>
      </c>
      <c r="G660" s="186">
        <f t="shared" si="43"/>
        <v>22486806.944800001</v>
      </c>
      <c r="H660" s="100"/>
      <c r="I660" s="187">
        <v>221.32</v>
      </c>
      <c r="J660" s="136"/>
      <c r="K660" s="186">
        <f t="shared" si="44"/>
        <v>0</v>
      </c>
      <c r="L660" s="101"/>
      <c r="M660" s="207"/>
      <c r="N660" s="129"/>
    </row>
    <row r="661" spans="1:14" ht="84.75" outlineLevel="3">
      <c r="A661" s="126" t="s">
        <v>1420</v>
      </c>
      <c r="B661" s="127" t="s">
        <v>1421</v>
      </c>
      <c r="C661" s="135" t="s">
        <v>1422</v>
      </c>
      <c r="D661" s="39" t="s">
        <v>326</v>
      </c>
      <c r="E661" s="128">
        <v>28</v>
      </c>
      <c r="F661" s="100">
        <v>52308.02</v>
      </c>
      <c r="G661" s="186">
        <f t="shared" si="43"/>
        <v>1464624.5599999998</v>
      </c>
      <c r="H661" s="100"/>
      <c r="I661" s="187">
        <v>28</v>
      </c>
      <c r="J661" s="101"/>
      <c r="K661" s="186">
        <f t="shared" si="44"/>
        <v>0</v>
      </c>
      <c r="L661" s="101"/>
      <c r="M661" s="188"/>
      <c r="N661" s="129"/>
    </row>
    <row r="662" spans="1:14" ht="84.75" outlineLevel="3">
      <c r="A662" s="126" t="s">
        <v>1423</v>
      </c>
      <c r="B662" s="127" t="s">
        <v>1424</v>
      </c>
      <c r="C662" s="135" t="s">
        <v>1425</v>
      </c>
      <c r="D662" s="39" t="s">
        <v>326</v>
      </c>
      <c r="E662" s="128">
        <v>25</v>
      </c>
      <c r="F662" s="100">
        <v>136869.79</v>
      </c>
      <c r="G662" s="186">
        <f t="shared" si="43"/>
        <v>3421744.75</v>
      </c>
      <c r="H662" s="100"/>
      <c r="I662" s="187">
        <v>25</v>
      </c>
      <c r="J662" s="101"/>
      <c r="K662" s="186">
        <f t="shared" si="44"/>
        <v>0</v>
      </c>
      <c r="L662" s="101"/>
      <c r="M662" s="188"/>
      <c r="N662" s="129"/>
    </row>
    <row r="663" spans="1:14" ht="84.75" outlineLevel="3">
      <c r="A663" s="126" t="s">
        <v>1426</v>
      </c>
      <c r="B663" s="127" t="s">
        <v>1427</v>
      </c>
      <c r="C663" s="135" t="s">
        <v>1428</v>
      </c>
      <c r="D663" s="39" t="s">
        <v>326</v>
      </c>
      <c r="E663" s="128">
        <v>1</v>
      </c>
      <c r="F663" s="100">
        <v>304274.2</v>
      </c>
      <c r="G663" s="186">
        <f t="shared" si="43"/>
        <v>304274.2</v>
      </c>
      <c r="H663" s="100"/>
      <c r="I663" s="187">
        <v>1</v>
      </c>
      <c r="J663" s="101"/>
      <c r="K663" s="186">
        <f t="shared" si="44"/>
        <v>0</v>
      </c>
      <c r="L663" s="101"/>
      <c r="M663" s="188"/>
      <c r="N663" s="129"/>
    </row>
    <row r="664" spans="1:14" ht="84.75" outlineLevel="3">
      <c r="A664" s="126" t="s">
        <v>1429</v>
      </c>
      <c r="B664" s="127" t="s">
        <v>1430</v>
      </c>
      <c r="C664" s="135" t="s">
        <v>1431</v>
      </c>
      <c r="D664" s="39" t="s">
        <v>326</v>
      </c>
      <c r="E664" s="128">
        <v>1</v>
      </c>
      <c r="F664" s="100">
        <v>451560.2</v>
      </c>
      <c r="G664" s="186">
        <f t="shared" si="43"/>
        <v>451560.2</v>
      </c>
      <c r="H664" s="100"/>
      <c r="I664" s="187">
        <v>1</v>
      </c>
      <c r="J664" s="101"/>
      <c r="K664" s="186">
        <f t="shared" si="44"/>
        <v>0</v>
      </c>
      <c r="L664" s="101"/>
      <c r="M664" s="188"/>
      <c r="N664" s="129"/>
    </row>
    <row r="665" spans="1:14" ht="84.75" outlineLevel="3">
      <c r="A665" s="126" t="s">
        <v>1432</v>
      </c>
      <c r="B665" s="127" t="s">
        <v>1433</v>
      </c>
      <c r="C665" s="135" t="s">
        <v>1434</v>
      </c>
      <c r="D665" s="39" t="s">
        <v>326</v>
      </c>
      <c r="E665" s="128">
        <v>4</v>
      </c>
      <c r="F665" s="100">
        <v>1715269.71</v>
      </c>
      <c r="G665" s="186">
        <f t="shared" si="43"/>
        <v>6861078.8399999999</v>
      </c>
      <c r="H665" s="100"/>
      <c r="I665" s="187">
        <v>4</v>
      </c>
      <c r="J665" s="101"/>
      <c r="K665" s="186">
        <f t="shared" si="44"/>
        <v>0</v>
      </c>
      <c r="L665" s="101"/>
      <c r="M665" s="188"/>
      <c r="N665" s="129"/>
    </row>
    <row r="666" spans="1:14" ht="84.75" outlineLevel="3">
      <c r="A666" s="126" t="s">
        <v>1435</v>
      </c>
      <c r="B666" s="127" t="s">
        <v>1436</v>
      </c>
      <c r="C666" s="135" t="s">
        <v>1437</v>
      </c>
      <c r="D666" s="39" t="s">
        <v>326</v>
      </c>
      <c r="E666" s="128">
        <v>3</v>
      </c>
      <c r="F666" s="100">
        <v>1882952.81</v>
      </c>
      <c r="G666" s="186">
        <f t="shared" si="43"/>
        <v>5648858.4299999997</v>
      </c>
      <c r="H666" s="100"/>
      <c r="I666" s="187">
        <v>3</v>
      </c>
      <c r="J666" s="101"/>
      <c r="K666" s="186">
        <f t="shared" si="44"/>
        <v>0</v>
      </c>
      <c r="L666" s="101"/>
      <c r="M666" s="188"/>
      <c r="N666" s="129"/>
    </row>
    <row r="667" spans="1:14" ht="126.75" outlineLevel="3">
      <c r="A667" s="126" t="s">
        <v>1438</v>
      </c>
      <c r="B667" s="127" t="s">
        <v>1439</v>
      </c>
      <c r="C667" s="133" t="s">
        <v>1440</v>
      </c>
      <c r="D667" s="39" t="s">
        <v>326</v>
      </c>
      <c r="E667" s="128">
        <v>1</v>
      </c>
      <c r="F667" s="313">
        <v>2871888.33</v>
      </c>
      <c r="G667" s="186">
        <f t="shared" si="43"/>
        <v>2871888.33</v>
      </c>
      <c r="H667" s="100"/>
      <c r="I667" s="187">
        <v>1</v>
      </c>
      <c r="J667" s="136"/>
      <c r="K667" s="186">
        <f t="shared" si="44"/>
        <v>0</v>
      </c>
      <c r="L667" s="101"/>
      <c r="M667" s="207"/>
      <c r="N667" s="129"/>
    </row>
    <row r="668" spans="1:14" ht="112.5" outlineLevel="3">
      <c r="A668" s="126" t="s">
        <v>1441</v>
      </c>
      <c r="B668" s="127" t="s">
        <v>1442</v>
      </c>
      <c r="C668" s="135" t="s">
        <v>1443</v>
      </c>
      <c r="D668" s="39" t="s">
        <v>326</v>
      </c>
      <c r="E668" s="128">
        <v>1</v>
      </c>
      <c r="F668" s="313">
        <v>51903424</v>
      </c>
      <c r="G668" s="186">
        <f t="shared" si="43"/>
        <v>51903424</v>
      </c>
      <c r="H668" s="100"/>
      <c r="I668" s="187">
        <v>1</v>
      </c>
      <c r="J668" s="136"/>
      <c r="K668" s="186">
        <f t="shared" si="44"/>
        <v>0</v>
      </c>
      <c r="L668" s="101"/>
      <c r="M668" s="207"/>
      <c r="N668" s="129"/>
    </row>
    <row r="669" spans="1:14" ht="112.5" outlineLevel="3">
      <c r="A669" s="126" t="s">
        <v>1444</v>
      </c>
      <c r="B669" s="127" t="s">
        <v>1445</v>
      </c>
      <c r="C669" s="135" t="s">
        <v>1446</v>
      </c>
      <c r="D669" s="39" t="s">
        <v>326</v>
      </c>
      <c r="E669" s="128">
        <v>1</v>
      </c>
      <c r="F669" s="313">
        <v>53671034</v>
      </c>
      <c r="G669" s="186">
        <f t="shared" si="43"/>
        <v>53671034</v>
      </c>
      <c r="H669" s="100"/>
      <c r="I669" s="187">
        <v>1</v>
      </c>
      <c r="J669" s="136"/>
      <c r="K669" s="186">
        <f t="shared" si="44"/>
        <v>0</v>
      </c>
      <c r="L669" s="101"/>
      <c r="M669" s="207"/>
      <c r="N669" s="129"/>
    </row>
    <row r="670" spans="1:14" ht="126.75" outlineLevel="3">
      <c r="A670" s="126" t="s">
        <v>1447</v>
      </c>
      <c r="B670" s="127" t="s">
        <v>1448</v>
      </c>
      <c r="C670" s="135" t="s">
        <v>1449</v>
      </c>
      <c r="D670" s="39" t="s">
        <v>326</v>
      </c>
      <c r="E670" s="128">
        <v>1</v>
      </c>
      <c r="F670" s="313">
        <v>23615647</v>
      </c>
      <c r="G670" s="186">
        <f t="shared" si="43"/>
        <v>23615647</v>
      </c>
      <c r="H670" s="100"/>
      <c r="I670" s="187">
        <v>1</v>
      </c>
      <c r="J670" s="136"/>
      <c r="K670" s="186">
        <f t="shared" si="44"/>
        <v>0</v>
      </c>
      <c r="L670" s="101"/>
      <c r="M670" s="207"/>
      <c r="N670" s="129"/>
    </row>
    <row r="671" spans="1:14" ht="56.25" outlineLevel="3">
      <c r="A671" s="126" t="s">
        <v>1450</v>
      </c>
      <c r="B671" s="127" t="s">
        <v>1451</v>
      </c>
      <c r="C671" s="135" t="s">
        <v>1452</v>
      </c>
      <c r="D671" s="39" t="s">
        <v>326</v>
      </c>
      <c r="E671" s="128">
        <v>1</v>
      </c>
      <c r="F671" s="313">
        <v>42636069</v>
      </c>
      <c r="G671" s="186">
        <f t="shared" si="43"/>
        <v>42636069</v>
      </c>
      <c r="H671" s="100"/>
      <c r="I671" s="187">
        <v>1</v>
      </c>
      <c r="J671" s="136"/>
      <c r="K671" s="186">
        <f t="shared" si="44"/>
        <v>0</v>
      </c>
      <c r="L671" s="101"/>
      <c r="M671" s="207"/>
      <c r="N671" s="129"/>
    </row>
    <row r="672" spans="1:14" ht="56.25" outlineLevel="3">
      <c r="A672" s="126" t="s">
        <v>1453</v>
      </c>
      <c r="B672" s="127" t="s">
        <v>1454</v>
      </c>
      <c r="C672" s="135" t="s">
        <v>1455</v>
      </c>
      <c r="D672" s="39" t="s">
        <v>326</v>
      </c>
      <c r="E672" s="128">
        <v>1</v>
      </c>
      <c r="F672" s="313">
        <v>20234176.32</v>
      </c>
      <c r="G672" s="186">
        <f t="shared" si="43"/>
        <v>20234176.32</v>
      </c>
      <c r="H672" s="100"/>
      <c r="I672" s="187">
        <v>1</v>
      </c>
      <c r="J672" s="136"/>
      <c r="K672" s="186">
        <f t="shared" si="44"/>
        <v>0</v>
      </c>
      <c r="L672" s="101"/>
      <c r="M672" s="207"/>
      <c r="N672" s="129"/>
    </row>
    <row r="673" spans="1:14" ht="42" outlineLevel="3">
      <c r="A673" s="126" t="s">
        <v>1456</v>
      </c>
      <c r="B673" s="127" t="s">
        <v>1457</v>
      </c>
      <c r="C673" s="133" t="s">
        <v>1458</v>
      </c>
      <c r="D673" s="39" t="s">
        <v>326</v>
      </c>
      <c r="E673" s="128">
        <v>759</v>
      </c>
      <c r="F673" s="313">
        <v>14382.991</v>
      </c>
      <c r="G673" s="186">
        <f t="shared" si="43"/>
        <v>10916690.169</v>
      </c>
      <c r="H673" s="100"/>
      <c r="I673" s="187">
        <v>759</v>
      </c>
      <c r="J673" s="136"/>
      <c r="K673" s="186">
        <f t="shared" si="44"/>
        <v>0</v>
      </c>
      <c r="L673" s="101"/>
      <c r="M673" s="207"/>
      <c r="N673" s="129"/>
    </row>
    <row r="674" spans="1:14" ht="56.25" outlineLevel="3">
      <c r="A674" s="126" t="s">
        <v>1459</v>
      </c>
      <c r="B674" s="127" t="s">
        <v>1460</v>
      </c>
      <c r="C674" s="133" t="s">
        <v>1461</v>
      </c>
      <c r="D674" s="39" t="s">
        <v>81</v>
      </c>
      <c r="E674" s="128">
        <v>55.8</v>
      </c>
      <c r="F674" s="313">
        <v>117991.09742422131</v>
      </c>
      <c r="G674" s="186">
        <f t="shared" si="43"/>
        <v>6583903.236271549</v>
      </c>
      <c r="H674" s="100"/>
      <c r="I674" s="187">
        <v>55.8</v>
      </c>
      <c r="J674" s="136"/>
      <c r="K674" s="186">
        <f t="shared" si="44"/>
        <v>0</v>
      </c>
      <c r="L674" s="101"/>
      <c r="M674" s="207"/>
      <c r="N674" s="129"/>
    </row>
    <row r="675" spans="1:14" ht="112.5" outlineLevel="3">
      <c r="A675" s="126" t="s">
        <v>1462</v>
      </c>
      <c r="B675" s="127" t="s">
        <v>1463</v>
      </c>
      <c r="C675" s="133" t="s">
        <v>1464</v>
      </c>
      <c r="D675" s="39" t="s">
        <v>190</v>
      </c>
      <c r="E675" s="128">
        <v>50.81</v>
      </c>
      <c r="F675" s="313">
        <v>19955.560000000001</v>
      </c>
      <c r="G675" s="186">
        <f t="shared" si="43"/>
        <v>1013942.0036000001</v>
      </c>
      <c r="H675" s="100"/>
      <c r="I675" s="187">
        <v>50.81</v>
      </c>
      <c r="J675" s="136"/>
      <c r="K675" s="186">
        <f t="shared" si="44"/>
        <v>0</v>
      </c>
      <c r="L675" s="101"/>
      <c r="M675" s="207"/>
      <c r="N675" s="129"/>
    </row>
    <row r="676" spans="1:14" ht="112.5" outlineLevel="3">
      <c r="A676" s="126" t="s">
        <v>1465</v>
      </c>
      <c r="B676" s="127" t="s">
        <v>1466</v>
      </c>
      <c r="C676" s="133" t="s">
        <v>1467</v>
      </c>
      <c r="D676" s="39" t="s">
        <v>190</v>
      </c>
      <c r="E676" s="128">
        <v>79.3</v>
      </c>
      <c r="F676" s="313">
        <v>22751.19</v>
      </c>
      <c r="G676" s="186">
        <f t="shared" si="43"/>
        <v>1804169.3669999999</v>
      </c>
      <c r="H676" s="100"/>
      <c r="I676" s="187">
        <v>79.3</v>
      </c>
      <c r="J676" s="136"/>
      <c r="K676" s="186">
        <f t="shared" si="44"/>
        <v>0</v>
      </c>
      <c r="L676" s="101"/>
      <c r="M676" s="207"/>
      <c r="N676" s="129"/>
    </row>
    <row r="677" spans="1:14" ht="112.5" outlineLevel="3">
      <c r="A677" s="126" t="s">
        <v>1468</v>
      </c>
      <c r="B677" s="127" t="s">
        <v>1469</v>
      </c>
      <c r="C677" s="133" t="s">
        <v>1470</v>
      </c>
      <c r="D677" s="39" t="s">
        <v>190</v>
      </c>
      <c r="E677" s="128">
        <v>3.4</v>
      </c>
      <c r="F677" s="313">
        <v>25386.34</v>
      </c>
      <c r="G677" s="186">
        <f t="shared" si="43"/>
        <v>86313.555999999997</v>
      </c>
      <c r="H677" s="100"/>
      <c r="I677" s="187">
        <v>3.4</v>
      </c>
      <c r="J677" s="136"/>
      <c r="K677" s="186">
        <f t="shared" si="44"/>
        <v>0</v>
      </c>
      <c r="L677" s="101"/>
      <c r="M677" s="207"/>
      <c r="N677" s="129"/>
    </row>
    <row r="678" spans="1:14" ht="112.5" outlineLevel="3">
      <c r="A678" s="126" t="s">
        <v>1471</v>
      </c>
      <c r="B678" s="127" t="s">
        <v>1472</v>
      </c>
      <c r="C678" s="133" t="s">
        <v>1473</v>
      </c>
      <c r="D678" s="39" t="s">
        <v>190</v>
      </c>
      <c r="E678" s="128">
        <v>58.18</v>
      </c>
      <c r="F678" s="313">
        <v>63474.47</v>
      </c>
      <c r="G678" s="186">
        <f t="shared" si="43"/>
        <v>3692944.6646000003</v>
      </c>
      <c r="H678" s="100"/>
      <c r="I678" s="187">
        <v>58.18</v>
      </c>
      <c r="J678" s="136"/>
      <c r="K678" s="186">
        <f t="shared" si="44"/>
        <v>0</v>
      </c>
      <c r="L678" s="101"/>
      <c r="M678" s="207"/>
      <c r="N678" s="129"/>
    </row>
    <row r="679" spans="1:14" ht="168.75" outlineLevel="3">
      <c r="A679" s="126" t="s">
        <v>1474</v>
      </c>
      <c r="B679" s="127" t="s">
        <v>1475</v>
      </c>
      <c r="C679" s="133" t="s">
        <v>1476</v>
      </c>
      <c r="D679" s="39" t="s">
        <v>190</v>
      </c>
      <c r="E679" s="128">
        <v>2.72</v>
      </c>
      <c r="F679" s="313">
        <v>18432.05</v>
      </c>
      <c r="G679" s="186">
        <f t="shared" si="43"/>
        <v>50135.175999999999</v>
      </c>
      <c r="H679" s="100"/>
      <c r="I679" s="187">
        <v>2.72</v>
      </c>
      <c r="J679" s="136"/>
      <c r="K679" s="186">
        <f t="shared" si="44"/>
        <v>0</v>
      </c>
      <c r="L679" s="101"/>
      <c r="M679" s="207"/>
      <c r="N679" s="129"/>
    </row>
    <row r="680" spans="1:14" ht="168.75" outlineLevel="3">
      <c r="A680" s="126" t="s">
        <v>1477</v>
      </c>
      <c r="B680" s="127" t="s">
        <v>1478</v>
      </c>
      <c r="C680" s="133" t="s">
        <v>1479</v>
      </c>
      <c r="D680" s="39" t="s">
        <v>190</v>
      </c>
      <c r="E680" s="128">
        <v>22.01</v>
      </c>
      <c r="F680" s="313">
        <v>61950.53</v>
      </c>
      <c r="G680" s="186">
        <f t="shared" si="43"/>
        <v>1363531.1653</v>
      </c>
      <c r="H680" s="100"/>
      <c r="I680" s="187">
        <v>22.01</v>
      </c>
      <c r="J680" s="136"/>
      <c r="K680" s="186">
        <f t="shared" si="44"/>
        <v>0</v>
      </c>
      <c r="L680" s="101"/>
      <c r="M680" s="207"/>
      <c r="N680" s="129"/>
    </row>
    <row r="681" spans="1:14" ht="98.25" outlineLevel="3">
      <c r="A681" s="126" t="s">
        <v>1480</v>
      </c>
      <c r="B681" s="127" t="s">
        <v>1481</v>
      </c>
      <c r="C681" s="133" t="s">
        <v>1482</v>
      </c>
      <c r="D681" s="39" t="s">
        <v>326</v>
      </c>
      <c r="E681" s="128">
        <v>2</v>
      </c>
      <c r="F681" s="100">
        <v>205873.59</v>
      </c>
      <c r="G681" s="186">
        <f t="shared" si="43"/>
        <v>411747.18</v>
      </c>
      <c r="H681" s="100"/>
      <c r="I681" s="187">
        <v>2</v>
      </c>
      <c r="J681" s="101"/>
      <c r="K681" s="186">
        <f t="shared" si="44"/>
        <v>0</v>
      </c>
      <c r="L681" s="101"/>
      <c r="M681" s="188"/>
      <c r="N681" s="129"/>
    </row>
    <row r="682" spans="1:14" ht="84.75" outlineLevel="3">
      <c r="A682" s="126" t="s">
        <v>1483</v>
      </c>
      <c r="B682" s="127" t="s">
        <v>1484</v>
      </c>
      <c r="C682" s="298" t="s">
        <v>1485</v>
      </c>
      <c r="D682" s="39" t="s">
        <v>326</v>
      </c>
      <c r="E682" s="128">
        <v>1</v>
      </c>
      <c r="F682" s="313">
        <v>6908077.04</v>
      </c>
      <c r="G682" s="186">
        <f t="shared" si="43"/>
        <v>6908077.04</v>
      </c>
      <c r="H682" s="100"/>
      <c r="I682" s="187">
        <v>1</v>
      </c>
      <c r="J682" s="136"/>
      <c r="K682" s="186">
        <f t="shared" si="44"/>
        <v>0</v>
      </c>
      <c r="L682" s="101"/>
      <c r="M682" s="207"/>
      <c r="N682" s="129"/>
    </row>
    <row r="683" spans="1:14" ht="112.5" outlineLevel="3">
      <c r="A683" s="126" t="s">
        <v>1486</v>
      </c>
      <c r="B683" s="127" t="s">
        <v>1487</v>
      </c>
      <c r="C683" s="298" t="s">
        <v>1488</v>
      </c>
      <c r="D683" s="39" t="s">
        <v>326</v>
      </c>
      <c r="E683" s="128">
        <v>1</v>
      </c>
      <c r="F683" s="313">
        <v>9076852.0399999991</v>
      </c>
      <c r="G683" s="186">
        <f t="shared" si="43"/>
        <v>9076852.0399999991</v>
      </c>
      <c r="H683" s="100"/>
      <c r="I683" s="187">
        <v>1</v>
      </c>
      <c r="J683" s="136"/>
      <c r="K683" s="186">
        <f t="shared" si="44"/>
        <v>0</v>
      </c>
      <c r="L683" s="101"/>
      <c r="M683" s="207"/>
      <c r="N683" s="129"/>
    </row>
    <row r="684" spans="1:14" ht="84.75" outlineLevel="3">
      <c r="A684" s="126" t="s">
        <v>1489</v>
      </c>
      <c r="B684" s="127" t="s">
        <v>1490</v>
      </c>
      <c r="C684" s="133" t="s">
        <v>1491</v>
      </c>
      <c r="D684" s="39" t="s">
        <v>326</v>
      </c>
      <c r="E684" s="128">
        <v>1</v>
      </c>
      <c r="F684" s="100">
        <v>628851.96</v>
      </c>
      <c r="G684" s="186">
        <f t="shared" si="43"/>
        <v>628851.96</v>
      </c>
      <c r="H684" s="100"/>
      <c r="I684" s="187">
        <v>1</v>
      </c>
      <c r="J684" s="101"/>
      <c r="K684" s="186">
        <f t="shared" si="44"/>
        <v>0</v>
      </c>
      <c r="L684" s="101"/>
      <c r="M684" s="188"/>
      <c r="N684" s="129"/>
    </row>
    <row r="685" spans="1:14" outlineLevel="3">
      <c r="A685" s="104"/>
      <c r="B685" s="38"/>
      <c r="C685" s="110"/>
      <c r="D685" s="38"/>
      <c r="E685" s="38"/>
      <c r="F685" s="111"/>
      <c r="G685" s="228"/>
      <c r="H685" s="111"/>
      <c r="I685" s="285"/>
      <c r="J685" s="112"/>
      <c r="K685" s="228"/>
      <c r="L685" s="112"/>
      <c r="M685" s="200"/>
      <c r="N685" s="113"/>
    </row>
    <row r="686" spans="1:14" outlineLevel="2">
      <c r="A686" s="138"/>
      <c r="B686" s="139"/>
      <c r="C686" s="140" t="s">
        <v>1492</v>
      </c>
      <c r="D686" s="139"/>
      <c r="E686" s="139"/>
      <c r="F686" s="141"/>
      <c r="G686" s="231">
        <f>SUM(G644:G684)</f>
        <v>349194721.16620153</v>
      </c>
      <c r="H686" s="167"/>
      <c r="I686" s="138"/>
      <c r="J686" s="142"/>
      <c r="K686" s="231">
        <f>SUM(K644:K684)</f>
        <v>0</v>
      </c>
      <c r="L686" s="168"/>
      <c r="M686" s="206"/>
      <c r="N686" s="143"/>
    </row>
    <row r="687" spans="1:14" outlineLevel="2">
      <c r="A687" s="104"/>
      <c r="B687" s="38"/>
      <c r="C687" s="110"/>
      <c r="D687" s="38"/>
      <c r="E687" s="38"/>
      <c r="F687" s="111"/>
      <c r="G687" s="228"/>
      <c r="H687" s="111"/>
      <c r="I687" s="285"/>
      <c r="J687" s="112"/>
      <c r="K687" s="228"/>
      <c r="L687" s="112"/>
      <c r="M687" s="200"/>
      <c r="N687" s="113"/>
    </row>
    <row r="688" spans="1:14" outlineLevel="2">
      <c r="A688" s="138"/>
      <c r="B688" s="139" t="s">
        <v>1493</v>
      </c>
      <c r="C688" s="140" t="s">
        <v>1494</v>
      </c>
      <c r="D688" s="139"/>
      <c r="E688" s="139"/>
      <c r="F688" s="141"/>
      <c r="G688" s="231"/>
      <c r="H688" s="167"/>
      <c r="I688" s="138"/>
      <c r="J688" s="142"/>
      <c r="K688" s="231"/>
      <c r="L688" s="168"/>
      <c r="M688" s="206"/>
      <c r="N688" s="143"/>
    </row>
    <row r="689" spans="1:14" ht="98.25" outlineLevel="3">
      <c r="A689" s="126" t="s">
        <v>1495</v>
      </c>
      <c r="B689" s="127" t="s">
        <v>1496</v>
      </c>
      <c r="C689" s="133" t="s">
        <v>1497</v>
      </c>
      <c r="D689" s="39" t="s">
        <v>326</v>
      </c>
      <c r="E689" s="128">
        <v>170</v>
      </c>
      <c r="F689" s="313">
        <v>75488.789999999994</v>
      </c>
      <c r="G689" s="186">
        <f t="shared" ref="G689:G715" si="45">F689*E689</f>
        <v>12833094.299999999</v>
      </c>
      <c r="H689" s="100"/>
      <c r="I689" s="187">
        <v>170</v>
      </c>
      <c r="J689" s="136"/>
      <c r="K689" s="186">
        <f t="shared" ref="K689:K715" si="46">J689*I689</f>
        <v>0</v>
      </c>
      <c r="L689" s="101"/>
      <c r="M689" s="207"/>
      <c r="N689" s="129"/>
    </row>
    <row r="690" spans="1:14" ht="98.25" outlineLevel="3">
      <c r="A690" s="126" t="s">
        <v>1498</v>
      </c>
      <c r="B690" s="127" t="s">
        <v>1499</v>
      </c>
      <c r="C690" s="133" t="s">
        <v>1500</v>
      </c>
      <c r="D690" s="39" t="s">
        <v>326</v>
      </c>
      <c r="E690" s="128">
        <v>48</v>
      </c>
      <c r="F690" s="313">
        <v>130952.86</v>
      </c>
      <c r="G690" s="186">
        <f t="shared" si="45"/>
        <v>6285737.2800000003</v>
      </c>
      <c r="H690" s="100"/>
      <c r="I690" s="187">
        <v>48</v>
      </c>
      <c r="J690" s="136"/>
      <c r="K690" s="186">
        <f t="shared" si="46"/>
        <v>0</v>
      </c>
      <c r="L690" s="101"/>
      <c r="M690" s="207"/>
      <c r="N690" s="129"/>
    </row>
    <row r="691" spans="1:14" ht="98.25" outlineLevel="3">
      <c r="A691" s="126" t="s">
        <v>1501</v>
      </c>
      <c r="B691" s="127" t="s">
        <v>1502</v>
      </c>
      <c r="C691" s="133" t="s">
        <v>1503</v>
      </c>
      <c r="D691" s="39" t="s">
        <v>326</v>
      </c>
      <c r="E691" s="128">
        <v>78</v>
      </c>
      <c r="F691" s="100">
        <v>156834.5</v>
      </c>
      <c r="G691" s="186">
        <f t="shared" si="45"/>
        <v>12233091</v>
      </c>
      <c r="H691" s="100"/>
      <c r="I691" s="187">
        <v>78</v>
      </c>
      <c r="J691" s="101"/>
      <c r="K691" s="186">
        <f t="shared" si="46"/>
        <v>0</v>
      </c>
      <c r="L691" s="101"/>
      <c r="M691" s="188"/>
      <c r="N691" s="129"/>
    </row>
    <row r="692" spans="1:14" ht="126.75" outlineLevel="3">
      <c r="A692" s="126" t="s">
        <v>1504</v>
      </c>
      <c r="B692" s="127" t="s">
        <v>1505</v>
      </c>
      <c r="C692" s="133" t="s">
        <v>1506</v>
      </c>
      <c r="D692" s="39" t="s">
        <v>190</v>
      </c>
      <c r="E692" s="128">
        <v>144.94999999999999</v>
      </c>
      <c r="F692" s="100">
        <v>31494.221539999999</v>
      </c>
      <c r="G692" s="186">
        <f t="shared" si="45"/>
        <v>4565087.4122229991</v>
      </c>
      <c r="H692" s="100"/>
      <c r="I692" s="187">
        <v>144.94999999999999</v>
      </c>
      <c r="J692" s="101"/>
      <c r="K692" s="186">
        <f t="shared" si="46"/>
        <v>0</v>
      </c>
      <c r="L692" s="101"/>
      <c r="M692" s="188"/>
      <c r="N692" s="129"/>
    </row>
    <row r="693" spans="1:14" ht="126.75" outlineLevel="3">
      <c r="A693" s="126" t="s">
        <v>1507</v>
      </c>
      <c r="B693" s="127" t="s">
        <v>1508</v>
      </c>
      <c r="C693" s="133" t="s">
        <v>1509</v>
      </c>
      <c r="D693" s="39" t="s">
        <v>190</v>
      </c>
      <c r="E693" s="128">
        <v>201.25</v>
      </c>
      <c r="F693" s="100">
        <v>40497.641539999997</v>
      </c>
      <c r="G693" s="186">
        <f t="shared" si="45"/>
        <v>8150150.3599249991</v>
      </c>
      <c r="H693" s="100"/>
      <c r="I693" s="187">
        <v>201.25</v>
      </c>
      <c r="J693" s="101"/>
      <c r="K693" s="186">
        <f t="shared" si="46"/>
        <v>0</v>
      </c>
      <c r="L693" s="101"/>
      <c r="M693" s="188"/>
      <c r="N693" s="129"/>
    </row>
    <row r="694" spans="1:14" ht="126.75" outlineLevel="3">
      <c r="A694" s="126" t="s">
        <v>1510</v>
      </c>
      <c r="B694" s="127" t="s">
        <v>1511</v>
      </c>
      <c r="C694" s="133" t="s">
        <v>1512</v>
      </c>
      <c r="D694" s="39" t="s">
        <v>190</v>
      </c>
      <c r="E694" s="128">
        <v>608.85</v>
      </c>
      <c r="F694" s="100">
        <v>53560.361539999998</v>
      </c>
      <c r="G694" s="186">
        <f t="shared" si="45"/>
        <v>32610226.123629</v>
      </c>
      <c r="H694" s="100"/>
      <c r="I694" s="187">
        <v>608.85</v>
      </c>
      <c r="J694" s="101"/>
      <c r="K694" s="186">
        <f t="shared" si="46"/>
        <v>0</v>
      </c>
      <c r="L694" s="101"/>
      <c r="M694" s="188"/>
      <c r="N694" s="129"/>
    </row>
    <row r="695" spans="1:14" ht="126.75" outlineLevel="3">
      <c r="A695" s="126" t="s">
        <v>1513</v>
      </c>
      <c r="B695" s="127" t="s">
        <v>1514</v>
      </c>
      <c r="C695" s="133" t="s">
        <v>1515</v>
      </c>
      <c r="D695" s="39" t="s">
        <v>190</v>
      </c>
      <c r="E695" s="128">
        <v>114.47</v>
      </c>
      <c r="F695" s="100">
        <v>86838.704999999987</v>
      </c>
      <c r="G695" s="186">
        <f t="shared" si="45"/>
        <v>9940426.5613499992</v>
      </c>
      <c r="H695" s="100"/>
      <c r="I695" s="187">
        <v>114.47</v>
      </c>
      <c r="J695" s="101"/>
      <c r="K695" s="186">
        <f t="shared" si="46"/>
        <v>0</v>
      </c>
      <c r="L695" s="101"/>
      <c r="M695" s="188"/>
      <c r="N695" s="129"/>
    </row>
    <row r="696" spans="1:14" ht="126.75" outlineLevel="3">
      <c r="A696" s="126" t="s">
        <v>1516</v>
      </c>
      <c r="B696" s="127" t="s">
        <v>1517</v>
      </c>
      <c r="C696" s="133" t="s">
        <v>1518</v>
      </c>
      <c r="D696" s="39" t="s">
        <v>190</v>
      </c>
      <c r="E696" s="128">
        <v>34.4</v>
      </c>
      <c r="F696" s="100">
        <v>172454.82500000001</v>
      </c>
      <c r="G696" s="186">
        <f t="shared" si="45"/>
        <v>5932445.9800000004</v>
      </c>
      <c r="H696" s="100"/>
      <c r="I696" s="187">
        <v>34.4</v>
      </c>
      <c r="J696" s="101"/>
      <c r="K696" s="186">
        <f t="shared" si="46"/>
        <v>0</v>
      </c>
      <c r="L696" s="101"/>
      <c r="M696" s="188"/>
      <c r="N696" s="129"/>
    </row>
    <row r="697" spans="1:14" ht="126.75" outlineLevel="3">
      <c r="A697" s="126" t="s">
        <v>1519</v>
      </c>
      <c r="B697" s="127" t="s">
        <v>1520</v>
      </c>
      <c r="C697" s="133" t="s">
        <v>1521</v>
      </c>
      <c r="D697" s="39" t="s">
        <v>190</v>
      </c>
      <c r="E697" s="128">
        <v>27.17</v>
      </c>
      <c r="F697" s="100">
        <v>29081.852999999996</v>
      </c>
      <c r="G697" s="186">
        <f t="shared" si="45"/>
        <v>790153.94600999996</v>
      </c>
      <c r="H697" s="100"/>
      <c r="I697" s="187">
        <v>27.17</v>
      </c>
      <c r="J697" s="101"/>
      <c r="K697" s="186">
        <f t="shared" si="46"/>
        <v>0</v>
      </c>
      <c r="L697" s="101"/>
      <c r="M697" s="188"/>
      <c r="N697" s="129"/>
    </row>
    <row r="698" spans="1:14" ht="126.75" outlineLevel="3">
      <c r="A698" s="126" t="s">
        <v>1522</v>
      </c>
      <c r="B698" s="127" t="s">
        <v>1523</v>
      </c>
      <c r="C698" s="133" t="s">
        <v>1524</v>
      </c>
      <c r="D698" s="39" t="s">
        <v>190</v>
      </c>
      <c r="E698" s="128">
        <v>65.03</v>
      </c>
      <c r="F698" s="100">
        <v>50227.103000000003</v>
      </c>
      <c r="G698" s="186">
        <f t="shared" si="45"/>
        <v>3266268.5080900001</v>
      </c>
      <c r="H698" s="100"/>
      <c r="I698" s="187">
        <v>65.03</v>
      </c>
      <c r="J698" s="101"/>
      <c r="K698" s="186">
        <f t="shared" si="46"/>
        <v>0</v>
      </c>
      <c r="L698" s="101"/>
      <c r="M698" s="188"/>
      <c r="N698" s="129"/>
    </row>
    <row r="699" spans="1:14" ht="126.75" outlineLevel="3">
      <c r="A699" s="126" t="s">
        <v>1525</v>
      </c>
      <c r="B699" s="127" t="s">
        <v>1526</v>
      </c>
      <c r="C699" s="133" t="s">
        <v>1527</v>
      </c>
      <c r="D699" s="39" t="s">
        <v>190</v>
      </c>
      <c r="E699" s="128">
        <v>157.28</v>
      </c>
      <c r="F699" s="100">
        <v>81034.452999999994</v>
      </c>
      <c r="G699" s="186">
        <f t="shared" si="45"/>
        <v>12745098.76784</v>
      </c>
      <c r="H699" s="100"/>
      <c r="I699" s="187">
        <v>157.28</v>
      </c>
      <c r="J699" s="101"/>
      <c r="K699" s="186">
        <f t="shared" si="46"/>
        <v>0</v>
      </c>
      <c r="L699" s="101"/>
      <c r="M699" s="188"/>
      <c r="N699" s="129"/>
    </row>
    <row r="700" spans="1:14" ht="126.75" outlineLevel="3">
      <c r="A700" s="126" t="s">
        <v>1528</v>
      </c>
      <c r="B700" s="127" t="s">
        <v>1529</v>
      </c>
      <c r="C700" s="133" t="s">
        <v>1530</v>
      </c>
      <c r="D700" s="39" t="s">
        <v>190</v>
      </c>
      <c r="E700" s="128">
        <v>37.74</v>
      </c>
      <c r="F700" s="100">
        <v>168998.693</v>
      </c>
      <c r="G700" s="186">
        <f t="shared" si="45"/>
        <v>6378010.6738200001</v>
      </c>
      <c r="H700" s="100"/>
      <c r="I700" s="187">
        <v>37.74</v>
      </c>
      <c r="J700" s="101"/>
      <c r="K700" s="186">
        <f t="shared" si="46"/>
        <v>0</v>
      </c>
      <c r="L700" s="101"/>
      <c r="M700" s="188"/>
      <c r="N700" s="129"/>
    </row>
    <row r="701" spans="1:14" ht="126.75" outlineLevel="3">
      <c r="A701" s="126" t="s">
        <v>1531</v>
      </c>
      <c r="B701" s="127" t="s">
        <v>1532</v>
      </c>
      <c r="C701" s="133" t="s">
        <v>1533</v>
      </c>
      <c r="D701" s="39" t="s">
        <v>190</v>
      </c>
      <c r="E701" s="128">
        <v>119.48</v>
      </c>
      <c r="F701" s="100">
        <v>250671.413</v>
      </c>
      <c r="G701" s="186">
        <f t="shared" si="45"/>
        <v>29950220.425240003</v>
      </c>
      <c r="H701" s="100"/>
      <c r="I701" s="187">
        <v>119.48</v>
      </c>
      <c r="J701" s="101"/>
      <c r="K701" s="186">
        <f t="shared" si="46"/>
        <v>0</v>
      </c>
      <c r="L701" s="101"/>
      <c r="M701" s="188"/>
      <c r="N701" s="129"/>
    </row>
    <row r="702" spans="1:14" ht="141" outlineLevel="3">
      <c r="A702" s="126" t="s">
        <v>1534</v>
      </c>
      <c r="B702" s="127" t="s">
        <v>1535</v>
      </c>
      <c r="C702" s="133" t="s">
        <v>1536</v>
      </c>
      <c r="D702" s="39" t="s">
        <v>190</v>
      </c>
      <c r="E702" s="128">
        <v>23.01</v>
      </c>
      <c r="F702" s="100">
        <v>178529.76300000001</v>
      </c>
      <c r="G702" s="186">
        <f t="shared" si="45"/>
        <v>4107969.8466300005</v>
      </c>
      <c r="H702" s="100"/>
      <c r="I702" s="187">
        <v>23.01</v>
      </c>
      <c r="J702" s="101"/>
      <c r="K702" s="186">
        <f t="shared" si="46"/>
        <v>0</v>
      </c>
      <c r="L702" s="101"/>
      <c r="M702" s="188"/>
      <c r="N702" s="129"/>
    </row>
    <row r="703" spans="1:14" ht="112.5" outlineLevel="3">
      <c r="A703" s="126" t="s">
        <v>1537</v>
      </c>
      <c r="B703" s="127" t="s">
        <v>1538</v>
      </c>
      <c r="C703" s="321" t="s">
        <v>1539</v>
      </c>
      <c r="D703" s="39" t="s">
        <v>190</v>
      </c>
      <c r="E703" s="128">
        <v>354.88</v>
      </c>
      <c r="F703" s="100">
        <v>584448.62</v>
      </c>
      <c r="G703" s="186">
        <f t="shared" si="45"/>
        <v>207409126.2656</v>
      </c>
      <c r="H703" s="100"/>
      <c r="I703" s="187">
        <v>354.88</v>
      </c>
      <c r="J703" s="101"/>
      <c r="K703" s="186">
        <f t="shared" si="46"/>
        <v>0</v>
      </c>
      <c r="L703" s="101"/>
      <c r="M703" s="188"/>
      <c r="N703" s="129"/>
    </row>
    <row r="704" spans="1:14" ht="126.75" outlineLevel="3">
      <c r="A704" s="126" t="s">
        <v>1540</v>
      </c>
      <c r="B704" s="127" t="s">
        <v>1541</v>
      </c>
      <c r="C704" s="133" t="s">
        <v>1542</v>
      </c>
      <c r="D704" s="39" t="s">
        <v>190</v>
      </c>
      <c r="E704" s="128">
        <v>215.58</v>
      </c>
      <c r="F704" s="100">
        <v>13537.365400000001</v>
      </c>
      <c r="G704" s="186">
        <f t="shared" si="45"/>
        <v>2918385.2329320004</v>
      </c>
      <c r="H704" s="100"/>
      <c r="I704" s="187">
        <v>215.58</v>
      </c>
      <c r="J704" s="101"/>
      <c r="K704" s="186">
        <f t="shared" si="46"/>
        <v>0</v>
      </c>
      <c r="L704" s="101"/>
      <c r="M704" s="188"/>
      <c r="N704" s="129"/>
    </row>
    <row r="705" spans="1:14" ht="126.75" outlineLevel="3">
      <c r="A705" s="126" t="s">
        <v>1543</v>
      </c>
      <c r="B705" s="127" t="s">
        <v>1544</v>
      </c>
      <c r="C705" s="133" t="s">
        <v>1545</v>
      </c>
      <c r="D705" s="39" t="s">
        <v>190</v>
      </c>
      <c r="E705" s="128">
        <v>86.18</v>
      </c>
      <c r="F705" s="100">
        <v>40975.4954</v>
      </c>
      <c r="G705" s="186">
        <f t="shared" si="45"/>
        <v>3531268.1935720001</v>
      </c>
      <c r="H705" s="100"/>
      <c r="I705" s="187">
        <v>86.18</v>
      </c>
      <c r="J705" s="101"/>
      <c r="K705" s="186">
        <f t="shared" si="46"/>
        <v>0</v>
      </c>
      <c r="L705" s="101"/>
      <c r="M705" s="188"/>
      <c r="N705" s="129"/>
    </row>
    <row r="706" spans="1:14" ht="126.75" outlineLevel="3">
      <c r="A706" s="126" t="s">
        <v>1546</v>
      </c>
      <c r="B706" s="127" t="s">
        <v>1547</v>
      </c>
      <c r="C706" s="133" t="s">
        <v>1548</v>
      </c>
      <c r="D706" s="39" t="s">
        <v>190</v>
      </c>
      <c r="E706" s="128">
        <v>35.380000000000003</v>
      </c>
      <c r="F706" s="313">
        <v>29052.463</v>
      </c>
      <c r="G706" s="186">
        <f t="shared" si="45"/>
        <v>1027876.1409400001</v>
      </c>
      <c r="H706" s="100"/>
      <c r="I706" s="187">
        <v>35.380000000000003</v>
      </c>
      <c r="J706" s="136"/>
      <c r="K706" s="186">
        <f t="shared" si="46"/>
        <v>0</v>
      </c>
      <c r="L706" s="101"/>
      <c r="M706" s="207"/>
      <c r="N706" s="129"/>
    </row>
    <row r="707" spans="1:14" ht="154.5" outlineLevel="3">
      <c r="A707" s="126" t="s">
        <v>1549</v>
      </c>
      <c r="B707" s="127" t="s">
        <v>1550</v>
      </c>
      <c r="C707" s="298" t="s">
        <v>1551</v>
      </c>
      <c r="D707" s="39" t="s">
        <v>326</v>
      </c>
      <c r="E707" s="128">
        <v>9</v>
      </c>
      <c r="F707" s="313">
        <v>1401128.59</v>
      </c>
      <c r="G707" s="186">
        <f t="shared" si="45"/>
        <v>12610157.310000001</v>
      </c>
      <c r="H707" s="100"/>
      <c r="I707" s="187">
        <v>9</v>
      </c>
      <c r="J707" s="136"/>
      <c r="K707" s="186">
        <f t="shared" si="46"/>
        <v>0</v>
      </c>
      <c r="L707" s="101"/>
      <c r="M707" s="207"/>
      <c r="N707" s="129"/>
    </row>
    <row r="708" spans="1:14" ht="141" outlineLevel="3">
      <c r="A708" s="126" t="s">
        <v>1552</v>
      </c>
      <c r="B708" s="127" t="s">
        <v>1553</v>
      </c>
      <c r="C708" s="298" t="s">
        <v>1554</v>
      </c>
      <c r="D708" s="39" t="s">
        <v>326</v>
      </c>
      <c r="E708" s="128">
        <v>1</v>
      </c>
      <c r="F708" s="313">
        <v>695775.37</v>
      </c>
      <c r="G708" s="186">
        <f t="shared" si="45"/>
        <v>695775.37</v>
      </c>
      <c r="H708" s="100"/>
      <c r="I708" s="187">
        <v>1</v>
      </c>
      <c r="J708" s="136"/>
      <c r="K708" s="186">
        <f t="shared" si="46"/>
        <v>0</v>
      </c>
      <c r="L708" s="101"/>
      <c r="M708" s="207"/>
      <c r="N708" s="129"/>
    </row>
    <row r="709" spans="1:14" ht="168.75" outlineLevel="3">
      <c r="A709" s="126" t="s">
        <v>1555</v>
      </c>
      <c r="B709" s="40" t="s">
        <v>1556</v>
      </c>
      <c r="C709" s="352" t="s">
        <v>1557</v>
      </c>
      <c r="D709" s="39" t="s">
        <v>326</v>
      </c>
      <c r="E709" s="128">
        <v>1</v>
      </c>
      <c r="F709" s="100">
        <v>2192756.4645400001</v>
      </c>
      <c r="G709" s="186">
        <f t="shared" si="45"/>
        <v>2192756.4645400001</v>
      </c>
      <c r="H709" s="100"/>
      <c r="I709" s="187">
        <v>1</v>
      </c>
      <c r="J709" s="101"/>
      <c r="K709" s="186">
        <f t="shared" si="46"/>
        <v>0</v>
      </c>
      <c r="L709" s="101"/>
      <c r="M709" s="188"/>
      <c r="N709" s="129"/>
    </row>
    <row r="710" spans="1:14" ht="112.5" outlineLevel="3">
      <c r="A710" s="126" t="s">
        <v>1558</v>
      </c>
      <c r="B710" s="127" t="s">
        <v>1559</v>
      </c>
      <c r="C710" s="133" t="s">
        <v>1560</v>
      </c>
      <c r="D710" s="39" t="s">
        <v>326</v>
      </c>
      <c r="E710" s="128">
        <v>1</v>
      </c>
      <c r="F710" s="313">
        <v>34809091.229999997</v>
      </c>
      <c r="G710" s="186">
        <f t="shared" si="45"/>
        <v>34809091.229999997</v>
      </c>
      <c r="H710" s="100"/>
      <c r="I710" s="187">
        <v>1</v>
      </c>
      <c r="J710" s="136"/>
      <c r="K710" s="186">
        <f t="shared" si="46"/>
        <v>0</v>
      </c>
      <c r="L710" s="101"/>
      <c r="M710" s="207"/>
      <c r="N710" s="129"/>
    </row>
    <row r="711" spans="1:14" ht="35.25" outlineLevel="3">
      <c r="A711" s="126" t="s">
        <v>1561</v>
      </c>
      <c r="B711" s="127" t="s">
        <v>1562</v>
      </c>
      <c r="C711" s="353" t="s">
        <v>1461</v>
      </c>
      <c r="D711" s="39" t="s">
        <v>81</v>
      </c>
      <c r="E711" s="128">
        <v>631.21</v>
      </c>
      <c r="F711" s="313">
        <v>117991.09742422131</v>
      </c>
      <c r="G711" s="186">
        <f t="shared" si="45"/>
        <v>74477160.605142742</v>
      </c>
      <c r="H711" s="100"/>
      <c r="I711" s="187">
        <v>631.21</v>
      </c>
      <c r="J711" s="136"/>
      <c r="K711" s="186">
        <f t="shared" si="46"/>
        <v>0</v>
      </c>
      <c r="L711" s="101"/>
      <c r="M711" s="207"/>
      <c r="N711" s="129"/>
    </row>
    <row r="712" spans="1:14" ht="42" outlineLevel="3">
      <c r="A712" s="126" t="s">
        <v>1563</v>
      </c>
      <c r="B712" s="127" t="s">
        <v>1564</v>
      </c>
      <c r="C712" s="133" t="s">
        <v>1565</v>
      </c>
      <c r="D712" s="39" t="s">
        <v>326</v>
      </c>
      <c r="E712" s="128">
        <v>517</v>
      </c>
      <c r="F712" s="313">
        <v>14382.991</v>
      </c>
      <c r="G712" s="186">
        <f t="shared" si="45"/>
        <v>7436006.3470000001</v>
      </c>
      <c r="H712" s="100"/>
      <c r="I712" s="187">
        <v>517</v>
      </c>
      <c r="J712" s="136"/>
      <c r="K712" s="186">
        <f t="shared" si="46"/>
        <v>0</v>
      </c>
      <c r="L712" s="101"/>
      <c r="M712" s="207"/>
      <c r="N712" s="129"/>
    </row>
    <row r="713" spans="1:14" ht="141" outlineLevel="3">
      <c r="A713" s="126" t="s">
        <v>1566</v>
      </c>
      <c r="B713" s="127" t="s">
        <v>1567</v>
      </c>
      <c r="C713" s="133" t="s">
        <v>1568</v>
      </c>
      <c r="D713" s="39" t="s">
        <v>190</v>
      </c>
      <c r="E713" s="128">
        <v>668.34</v>
      </c>
      <c r="F713" s="313">
        <v>21473.59</v>
      </c>
      <c r="G713" s="186">
        <f t="shared" si="45"/>
        <v>14351659.140600001</v>
      </c>
      <c r="H713" s="100"/>
      <c r="I713" s="187">
        <v>668.34</v>
      </c>
      <c r="J713" s="136"/>
      <c r="K713" s="186">
        <f t="shared" si="46"/>
        <v>0</v>
      </c>
      <c r="L713" s="101"/>
      <c r="M713" s="207"/>
      <c r="N713" s="129"/>
    </row>
    <row r="714" spans="1:14" ht="141" outlineLevel="3">
      <c r="A714" s="126" t="s">
        <v>1569</v>
      </c>
      <c r="B714" s="127" t="s">
        <v>1570</v>
      </c>
      <c r="C714" s="133" t="s">
        <v>1571</v>
      </c>
      <c r="D714" s="39" t="s">
        <v>190</v>
      </c>
      <c r="E714" s="128">
        <v>390.42</v>
      </c>
      <c r="F714" s="100">
        <v>28828.1</v>
      </c>
      <c r="G714" s="186">
        <f t="shared" si="45"/>
        <v>11255066.801999999</v>
      </c>
      <c r="H714" s="100"/>
      <c r="I714" s="187">
        <v>390.42</v>
      </c>
      <c r="J714" s="101"/>
      <c r="K714" s="186">
        <f t="shared" si="46"/>
        <v>0</v>
      </c>
      <c r="L714" s="101"/>
      <c r="M714" s="188"/>
      <c r="N714" s="129"/>
    </row>
    <row r="715" spans="1:14" ht="126.75" outlineLevel="3">
      <c r="A715" s="126" t="s">
        <v>1572</v>
      </c>
      <c r="B715" s="127" t="s">
        <v>1573</v>
      </c>
      <c r="C715" s="133" t="s">
        <v>1574</v>
      </c>
      <c r="D715" s="39" t="s">
        <v>190</v>
      </c>
      <c r="E715" s="128">
        <v>0.59</v>
      </c>
      <c r="F715" s="100">
        <v>38565.633000000002</v>
      </c>
      <c r="G715" s="186">
        <f t="shared" si="45"/>
        <v>22753.723470000001</v>
      </c>
      <c r="H715" s="100"/>
      <c r="I715" s="187">
        <v>0.59</v>
      </c>
      <c r="J715" s="101"/>
      <c r="K715" s="186">
        <f t="shared" si="46"/>
        <v>0</v>
      </c>
      <c r="L715" s="101"/>
      <c r="M715" s="188"/>
      <c r="N715" s="129"/>
    </row>
    <row r="716" spans="1:14" outlineLevel="3">
      <c r="A716" s="104"/>
      <c r="B716" s="38"/>
      <c r="C716" s="110"/>
      <c r="D716" s="38"/>
      <c r="E716" s="38"/>
      <c r="F716" s="111"/>
      <c r="G716" s="228"/>
      <c r="H716" s="111"/>
      <c r="I716" s="285"/>
      <c r="J716" s="112"/>
      <c r="K716" s="228"/>
      <c r="L716" s="112"/>
      <c r="M716" s="200"/>
      <c r="N716" s="113"/>
    </row>
    <row r="717" spans="1:14" outlineLevel="2">
      <c r="A717" s="138"/>
      <c r="B717" s="139"/>
      <c r="C717" s="140" t="s">
        <v>1575</v>
      </c>
      <c r="D717" s="139"/>
      <c r="E717" s="139"/>
      <c r="F717" s="141"/>
      <c r="G717" s="231">
        <f>SUM(G689:G715)</f>
        <v>522525064.01055372</v>
      </c>
      <c r="H717" s="167"/>
      <c r="I717" s="138"/>
      <c r="J717" s="142"/>
      <c r="K717" s="231">
        <f>SUM(K689:K715)</f>
        <v>0</v>
      </c>
      <c r="L717" s="168"/>
      <c r="M717" s="206"/>
      <c r="N717" s="143"/>
    </row>
    <row r="718" spans="1:14" outlineLevel="2">
      <c r="A718" s="104"/>
      <c r="B718" s="38"/>
      <c r="C718" s="110"/>
      <c r="D718" s="38"/>
      <c r="E718" s="38"/>
      <c r="F718" s="111"/>
      <c r="G718" s="228"/>
      <c r="H718" s="111"/>
      <c r="I718" s="285"/>
      <c r="J718" s="112"/>
      <c r="K718" s="228"/>
      <c r="L718" s="112"/>
      <c r="M718" s="200"/>
      <c r="N718" s="113"/>
    </row>
    <row r="719" spans="1:14" outlineLevel="1">
      <c r="A719" s="120"/>
      <c r="B719" s="122"/>
      <c r="C719" s="121" t="s">
        <v>1576</v>
      </c>
      <c r="D719" s="122"/>
      <c r="E719" s="122"/>
      <c r="F719" s="123"/>
      <c r="G719" s="230">
        <f>SUM(G717+G686)</f>
        <v>871719785.17675519</v>
      </c>
      <c r="H719" s="167"/>
      <c r="I719" s="120"/>
      <c r="J719" s="124"/>
      <c r="K719" s="230">
        <f>SUM(K717+K686)</f>
        <v>0</v>
      </c>
      <c r="L719" s="168"/>
      <c r="M719" s="202"/>
      <c r="N719" s="125"/>
    </row>
    <row r="720" spans="1:14" outlineLevel="1">
      <c r="A720" s="104"/>
      <c r="B720" s="38"/>
      <c r="C720" s="110"/>
      <c r="D720" s="38"/>
      <c r="E720" s="38"/>
      <c r="F720" s="111"/>
      <c r="G720" s="228"/>
      <c r="H720" s="111"/>
      <c r="I720" s="285"/>
      <c r="J720" s="112"/>
      <c r="K720" s="228"/>
      <c r="L720" s="112"/>
      <c r="M720" s="200"/>
      <c r="N720" s="113"/>
    </row>
    <row r="721" spans="1:14" outlineLevel="1">
      <c r="A721" s="120"/>
      <c r="B721" s="122" t="s">
        <v>1577</v>
      </c>
      <c r="C721" s="121" t="s">
        <v>1578</v>
      </c>
      <c r="D721" s="122"/>
      <c r="E721" s="122"/>
      <c r="F721" s="123"/>
      <c r="G721" s="230"/>
      <c r="H721" s="167"/>
      <c r="I721" s="120"/>
      <c r="J721" s="124"/>
      <c r="K721" s="230"/>
      <c r="L721" s="168"/>
      <c r="M721" s="202"/>
      <c r="N721" s="125"/>
    </row>
    <row r="722" spans="1:14" outlineLevel="2">
      <c r="A722" s="104"/>
      <c r="B722" s="38"/>
      <c r="C722" s="110"/>
      <c r="D722" s="38"/>
      <c r="E722" s="38"/>
      <c r="F722" s="111"/>
      <c r="G722" s="228"/>
      <c r="H722" s="111"/>
      <c r="I722" s="285"/>
      <c r="J722" s="112"/>
      <c r="K722" s="228"/>
      <c r="L722" s="112"/>
      <c r="M722" s="200"/>
      <c r="N722" s="113"/>
    </row>
    <row r="723" spans="1:14" outlineLevel="2">
      <c r="A723" s="138"/>
      <c r="B723" s="139" t="s">
        <v>1579</v>
      </c>
      <c r="C723" s="140" t="s">
        <v>1580</v>
      </c>
      <c r="D723" s="139"/>
      <c r="E723" s="139"/>
      <c r="F723" s="141"/>
      <c r="G723" s="231"/>
      <c r="H723" s="167"/>
      <c r="I723" s="138"/>
      <c r="J723" s="142"/>
      <c r="K723" s="231"/>
      <c r="L723" s="168"/>
      <c r="M723" s="206"/>
      <c r="N723" s="143"/>
    </row>
    <row r="724" spans="1:14" ht="98.25" outlineLevel="3">
      <c r="A724" s="126" t="s">
        <v>1581</v>
      </c>
      <c r="B724" s="127" t="s">
        <v>1582</v>
      </c>
      <c r="C724" s="133" t="s">
        <v>73</v>
      </c>
      <c r="D724" s="39" t="s">
        <v>74</v>
      </c>
      <c r="E724" s="128">
        <v>3</v>
      </c>
      <c r="F724" s="100">
        <v>774546.79</v>
      </c>
      <c r="G724" s="186">
        <f t="shared" ref="G724:G738" si="47">F724*E724</f>
        <v>2323640.37</v>
      </c>
      <c r="H724" s="100"/>
      <c r="I724" s="187">
        <v>3</v>
      </c>
      <c r="J724" s="101"/>
      <c r="K724" s="186">
        <f t="shared" ref="K724:K738" si="48">J724*I724</f>
        <v>0</v>
      </c>
      <c r="L724" s="101"/>
      <c r="M724" s="188"/>
      <c r="N724" s="129"/>
    </row>
    <row r="725" spans="1:14" ht="56.25" outlineLevel="3">
      <c r="A725" s="126" t="s">
        <v>1583</v>
      </c>
      <c r="B725" s="127" t="s">
        <v>1584</v>
      </c>
      <c r="C725" s="133" t="s">
        <v>1585</v>
      </c>
      <c r="D725" s="39" t="s">
        <v>81</v>
      </c>
      <c r="E725" s="128">
        <v>101</v>
      </c>
      <c r="F725" s="313">
        <v>117991</v>
      </c>
      <c r="G725" s="186">
        <f t="shared" si="47"/>
        <v>11917091</v>
      </c>
      <c r="H725" s="100"/>
      <c r="I725" s="187">
        <v>101</v>
      </c>
      <c r="J725" s="136"/>
      <c r="K725" s="186">
        <f t="shared" si="48"/>
        <v>0</v>
      </c>
      <c r="L725" s="101"/>
      <c r="M725" s="207"/>
      <c r="N725" s="129"/>
    </row>
    <row r="726" spans="1:14" ht="42" outlineLevel="3">
      <c r="A726" s="126" t="s">
        <v>1586</v>
      </c>
      <c r="B726" s="127" t="s">
        <v>1587</v>
      </c>
      <c r="C726" s="135" t="s">
        <v>1588</v>
      </c>
      <c r="D726" s="39" t="s">
        <v>190</v>
      </c>
      <c r="E726" s="128">
        <v>16.100000000000001</v>
      </c>
      <c r="F726" s="313">
        <v>21755.05</v>
      </c>
      <c r="G726" s="186">
        <f t="shared" si="47"/>
        <v>350256.30499999999</v>
      </c>
      <c r="H726" s="100"/>
      <c r="I726" s="187">
        <v>16.100000000000001</v>
      </c>
      <c r="J726" s="136"/>
      <c r="K726" s="186">
        <f t="shared" si="48"/>
        <v>0</v>
      </c>
      <c r="L726" s="101"/>
      <c r="M726" s="207"/>
      <c r="N726" s="129"/>
    </row>
    <row r="727" spans="1:14" ht="42" outlineLevel="3">
      <c r="A727" s="126" t="s">
        <v>1589</v>
      </c>
      <c r="B727" s="127" t="s">
        <v>1590</v>
      </c>
      <c r="C727" s="135" t="s">
        <v>1591</v>
      </c>
      <c r="D727" s="39" t="s">
        <v>190</v>
      </c>
      <c r="E727" s="128">
        <v>4.22</v>
      </c>
      <c r="F727" s="100">
        <v>87099.7</v>
      </c>
      <c r="G727" s="186">
        <f t="shared" si="47"/>
        <v>367560.73399999994</v>
      </c>
      <c r="H727" s="100"/>
      <c r="I727" s="187">
        <v>4.22</v>
      </c>
      <c r="J727" s="101"/>
      <c r="K727" s="186">
        <f t="shared" si="48"/>
        <v>0</v>
      </c>
      <c r="L727" s="101"/>
      <c r="M727" s="188"/>
      <c r="N727" s="129"/>
    </row>
    <row r="728" spans="1:14" ht="42" outlineLevel="3">
      <c r="A728" s="126" t="s">
        <v>1592</v>
      </c>
      <c r="B728" s="127" t="s">
        <v>1593</v>
      </c>
      <c r="C728" s="133" t="s">
        <v>1594</v>
      </c>
      <c r="D728" s="39" t="s">
        <v>190</v>
      </c>
      <c r="E728" s="128">
        <v>81.510000000000005</v>
      </c>
      <c r="F728" s="100">
        <v>252451.6</v>
      </c>
      <c r="G728" s="186">
        <f t="shared" si="47"/>
        <v>20577329.916000001</v>
      </c>
      <c r="H728" s="100"/>
      <c r="I728" s="187">
        <v>81.510000000000005</v>
      </c>
      <c r="J728" s="101"/>
      <c r="K728" s="186">
        <f t="shared" si="48"/>
        <v>0</v>
      </c>
      <c r="L728" s="101"/>
      <c r="M728" s="188"/>
      <c r="N728" s="129"/>
    </row>
    <row r="729" spans="1:14" ht="56.25" outlineLevel="3">
      <c r="A729" s="126" t="s">
        <v>1595</v>
      </c>
      <c r="B729" s="127" t="s">
        <v>1596</v>
      </c>
      <c r="C729" s="133" t="s">
        <v>1597</v>
      </c>
      <c r="D729" s="39" t="s">
        <v>326</v>
      </c>
      <c r="E729" s="128">
        <v>1</v>
      </c>
      <c r="F729" s="100">
        <v>607937.28000000003</v>
      </c>
      <c r="G729" s="186">
        <f t="shared" si="47"/>
        <v>607937.28000000003</v>
      </c>
      <c r="H729" s="100"/>
      <c r="I729" s="187">
        <v>1</v>
      </c>
      <c r="J729" s="101"/>
      <c r="K729" s="186">
        <f t="shared" si="48"/>
        <v>0</v>
      </c>
      <c r="L729" s="101"/>
      <c r="M729" s="188"/>
      <c r="N729" s="129"/>
    </row>
    <row r="730" spans="1:14" ht="56.25" outlineLevel="3">
      <c r="A730" s="126" t="s">
        <v>1598</v>
      </c>
      <c r="B730" s="127" t="s">
        <v>1599</v>
      </c>
      <c r="C730" s="133" t="s">
        <v>1600</v>
      </c>
      <c r="D730" s="39" t="s">
        <v>326</v>
      </c>
      <c r="E730" s="128">
        <v>1</v>
      </c>
      <c r="F730" s="100">
        <v>712157.86</v>
      </c>
      <c r="G730" s="186">
        <f t="shared" si="47"/>
        <v>712157.86</v>
      </c>
      <c r="H730" s="100"/>
      <c r="I730" s="187">
        <v>1</v>
      </c>
      <c r="J730" s="101"/>
      <c r="K730" s="186">
        <f t="shared" si="48"/>
        <v>0</v>
      </c>
      <c r="L730" s="101"/>
      <c r="M730" s="188"/>
      <c r="N730" s="129"/>
    </row>
    <row r="731" spans="1:14" ht="42" outlineLevel="3">
      <c r="A731" s="126" t="s">
        <v>1601</v>
      </c>
      <c r="B731" s="127" t="s">
        <v>1602</v>
      </c>
      <c r="C731" s="133" t="s">
        <v>1603</v>
      </c>
      <c r="D731" s="39" t="s">
        <v>326</v>
      </c>
      <c r="E731" s="128">
        <v>1</v>
      </c>
      <c r="F731" s="100">
        <v>219300.99</v>
      </c>
      <c r="G731" s="186">
        <f t="shared" si="47"/>
        <v>219300.99</v>
      </c>
      <c r="H731" s="100"/>
      <c r="I731" s="187">
        <v>1</v>
      </c>
      <c r="J731" s="101"/>
      <c r="K731" s="186">
        <f t="shared" si="48"/>
        <v>0</v>
      </c>
      <c r="L731" s="101"/>
      <c r="M731" s="188"/>
      <c r="N731" s="129"/>
    </row>
    <row r="732" spans="1:14" ht="70.5" outlineLevel="3">
      <c r="A732" s="126" t="s">
        <v>1604</v>
      </c>
      <c r="B732" s="127" t="s">
        <v>1605</v>
      </c>
      <c r="C732" s="133" t="s">
        <v>1606</v>
      </c>
      <c r="D732" s="39" t="s">
        <v>88</v>
      </c>
      <c r="E732" s="128">
        <v>16.100000000000001</v>
      </c>
      <c r="F732" s="100">
        <v>24959.78</v>
      </c>
      <c r="G732" s="186">
        <f t="shared" si="47"/>
        <v>401852.45800000004</v>
      </c>
      <c r="H732" s="100"/>
      <c r="I732" s="187">
        <v>16.100000000000001</v>
      </c>
      <c r="J732" s="101"/>
      <c r="K732" s="186">
        <f t="shared" si="48"/>
        <v>0</v>
      </c>
      <c r="L732" s="101"/>
      <c r="M732" s="188"/>
      <c r="N732" s="129"/>
    </row>
    <row r="733" spans="1:14" ht="84.75" outlineLevel="3">
      <c r="A733" s="126" t="s">
        <v>1607</v>
      </c>
      <c r="B733" s="127" t="s">
        <v>1608</v>
      </c>
      <c r="C733" s="133" t="s">
        <v>1609</v>
      </c>
      <c r="D733" s="39" t="s">
        <v>81</v>
      </c>
      <c r="E733" s="128">
        <v>1.61</v>
      </c>
      <c r="F733" s="100">
        <v>1696778.18</v>
      </c>
      <c r="G733" s="186">
        <f t="shared" si="47"/>
        <v>2731812.8698</v>
      </c>
      <c r="H733" s="100"/>
      <c r="I733" s="187">
        <v>1.61</v>
      </c>
      <c r="J733" s="101"/>
      <c r="K733" s="186">
        <f t="shared" si="48"/>
        <v>0</v>
      </c>
      <c r="L733" s="101"/>
      <c r="M733" s="188"/>
      <c r="N733" s="129"/>
    </row>
    <row r="734" spans="1:14" ht="112.5" outlineLevel="3">
      <c r="A734" s="126" t="s">
        <v>1610</v>
      </c>
      <c r="B734" s="127" t="s">
        <v>1611</v>
      </c>
      <c r="C734" s="133" t="s">
        <v>151</v>
      </c>
      <c r="D734" s="39" t="s">
        <v>81</v>
      </c>
      <c r="E734" s="128">
        <v>69.650000000000006</v>
      </c>
      <c r="F734" s="100">
        <v>85308.45</v>
      </c>
      <c r="G734" s="186">
        <f t="shared" si="47"/>
        <v>5941733.5425000004</v>
      </c>
      <c r="H734" s="100"/>
      <c r="I734" s="187">
        <v>69.650000000000006</v>
      </c>
      <c r="J734" s="101"/>
      <c r="K734" s="186">
        <f t="shared" si="48"/>
        <v>0</v>
      </c>
      <c r="L734" s="101"/>
      <c r="M734" s="188"/>
      <c r="N734" s="129"/>
    </row>
    <row r="735" spans="1:14" ht="70.5" outlineLevel="3">
      <c r="A735" s="126" t="s">
        <v>1612</v>
      </c>
      <c r="B735" s="127" t="s">
        <v>1613</v>
      </c>
      <c r="C735" s="133" t="s">
        <v>1614</v>
      </c>
      <c r="D735" s="39" t="s">
        <v>81</v>
      </c>
      <c r="E735" s="128">
        <v>60.49</v>
      </c>
      <c r="F735" s="100">
        <v>28062.99</v>
      </c>
      <c r="G735" s="186">
        <f t="shared" si="47"/>
        <v>1697530.2651000002</v>
      </c>
      <c r="H735" s="100"/>
      <c r="I735" s="187">
        <v>60.49</v>
      </c>
      <c r="J735" s="101"/>
      <c r="K735" s="186">
        <f t="shared" si="48"/>
        <v>0</v>
      </c>
      <c r="L735" s="101"/>
      <c r="M735" s="188"/>
      <c r="N735" s="129"/>
    </row>
    <row r="736" spans="1:14" ht="56.25" outlineLevel="3">
      <c r="A736" s="126" t="s">
        <v>1615</v>
      </c>
      <c r="B736" s="127" t="s">
        <v>1616</v>
      </c>
      <c r="C736" s="133" t="s">
        <v>1617</v>
      </c>
      <c r="D736" s="39" t="s">
        <v>326</v>
      </c>
      <c r="E736" s="128">
        <v>2</v>
      </c>
      <c r="F736" s="313">
        <v>433740.59</v>
      </c>
      <c r="G736" s="186">
        <f t="shared" si="47"/>
        <v>867481.18</v>
      </c>
      <c r="H736" s="100"/>
      <c r="I736" s="187">
        <v>2</v>
      </c>
      <c r="J736" s="136"/>
      <c r="K736" s="186">
        <f t="shared" si="48"/>
        <v>0</v>
      </c>
      <c r="L736" s="101"/>
      <c r="M736" s="207"/>
      <c r="N736" s="129"/>
    </row>
    <row r="737" spans="1:14" ht="56.25" outlineLevel="3">
      <c r="A737" s="126" t="s">
        <v>1618</v>
      </c>
      <c r="B737" s="127" t="s">
        <v>1619</v>
      </c>
      <c r="C737" s="133" t="s">
        <v>1620</v>
      </c>
      <c r="D737" s="39" t="s">
        <v>326</v>
      </c>
      <c r="E737" s="128">
        <v>1</v>
      </c>
      <c r="F737" s="313">
        <v>886688.04</v>
      </c>
      <c r="G737" s="186">
        <f t="shared" si="47"/>
        <v>886688.04</v>
      </c>
      <c r="H737" s="100"/>
      <c r="I737" s="187">
        <v>1</v>
      </c>
      <c r="J737" s="136"/>
      <c r="K737" s="186">
        <f t="shared" si="48"/>
        <v>0</v>
      </c>
      <c r="L737" s="101"/>
      <c r="M737" s="207"/>
      <c r="N737" s="129"/>
    </row>
    <row r="738" spans="1:14" ht="56.25" outlineLevel="3">
      <c r="A738" s="126" t="s">
        <v>1621</v>
      </c>
      <c r="B738" s="127" t="s">
        <v>1622</v>
      </c>
      <c r="C738" s="133" t="s">
        <v>1623</v>
      </c>
      <c r="D738" s="39" t="s">
        <v>326</v>
      </c>
      <c r="E738" s="128">
        <v>1</v>
      </c>
      <c r="F738" s="313">
        <v>4548110.79</v>
      </c>
      <c r="G738" s="186">
        <f t="shared" si="47"/>
        <v>4548110.79</v>
      </c>
      <c r="H738" s="100"/>
      <c r="I738" s="187">
        <v>1</v>
      </c>
      <c r="J738" s="136"/>
      <c r="K738" s="186">
        <f t="shared" si="48"/>
        <v>0</v>
      </c>
      <c r="L738" s="101"/>
      <c r="M738" s="207"/>
      <c r="N738" s="129"/>
    </row>
    <row r="739" spans="1:14" outlineLevel="2">
      <c r="A739" s="138"/>
      <c r="B739" s="139"/>
      <c r="C739" s="140" t="s">
        <v>1624</v>
      </c>
      <c r="D739" s="139"/>
      <c r="E739" s="139"/>
      <c r="F739" s="141"/>
      <c r="G739" s="231">
        <f>SUM(G724:G738)</f>
        <v>54150483.600400008</v>
      </c>
      <c r="H739" s="167"/>
      <c r="I739" s="138"/>
      <c r="J739" s="142"/>
      <c r="K739" s="231">
        <f>SUM(K724:K738)</f>
        <v>0</v>
      </c>
      <c r="L739" s="168"/>
      <c r="M739" s="206"/>
      <c r="N739" s="143"/>
    </row>
    <row r="740" spans="1:14" outlineLevel="2">
      <c r="A740" s="104"/>
      <c r="B740" s="38"/>
      <c r="C740" s="110"/>
      <c r="D740" s="38"/>
      <c r="E740" s="38"/>
      <c r="F740" s="111"/>
      <c r="G740" s="228"/>
      <c r="H740" s="111"/>
      <c r="I740" s="285"/>
      <c r="J740" s="112"/>
      <c r="K740" s="228"/>
      <c r="L740" s="112"/>
      <c r="M740" s="200"/>
      <c r="N740" s="113"/>
    </row>
    <row r="741" spans="1:14" outlineLevel="2">
      <c r="A741" s="138"/>
      <c r="B741" s="139" t="s">
        <v>1625</v>
      </c>
      <c r="C741" s="140" t="s">
        <v>1626</v>
      </c>
      <c r="D741" s="139"/>
      <c r="E741" s="139"/>
      <c r="F741" s="141"/>
      <c r="G741" s="231"/>
      <c r="H741" s="167"/>
      <c r="I741" s="138"/>
      <c r="J741" s="142"/>
      <c r="K741" s="231"/>
      <c r="L741" s="168"/>
      <c r="M741" s="206"/>
      <c r="N741" s="143"/>
    </row>
    <row r="742" spans="1:14" ht="98.25" outlineLevel="3">
      <c r="A742" s="126" t="s">
        <v>1627</v>
      </c>
      <c r="B742" s="127" t="s">
        <v>1628</v>
      </c>
      <c r="C742" s="133" t="s">
        <v>73</v>
      </c>
      <c r="D742" s="39" t="s">
        <v>74</v>
      </c>
      <c r="E742" s="128">
        <v>1</v>
      </c>
      <c r="F742" s="100">
        <v>774546.79</v>
      </c>
      <c r="G742" s="186">
        <f t="shared" ref="G742:G753" si="49">F742*E742</f>
        <v>774546.79</v>
      </c>
      <c r="H742" s="100"/>
      <c r="I742" s="187">
        <v>1</v>
      </c>
      <c r="J742" s="101"/>
      <c r="K742" s="186">
        <f t="shared" ref="K742:K753" si="50">J742*I742</f>
        <v>0</v>
      </c>
      <c r="L742" s="101"/>
      <c r="M742" s="188"/>
      <c r="N742" s="129"/>
    </row>
    <row r="743" spans="1:14" ht="56.25" outlineLevel="3">
      <c r="A743" s="126" t="s">
        <v>1629</v>
      </c>
      <c r="B743" s="127" t="s">
        <v>1630</v>
      </c>
      <c r="C743" s="133" t="s">
        <v>1585</v>
      </c>
      <c r="D743" s="39" t="s">
        <v>81</v>
      </c>
      <c r="E743" s="128">
        <v>140</v>
      </c>
      <c r="F743" s="100">
        <v>118171.63742422129</v>
      </c>
      <c r="G743" s="186">
        <f t="shared" si="49"/>
        <v>16544029.23939098</v>
      </c>
      <c r="H743" s="100"/>
      <c r="I743" s="187">
        <v>140</v>
      </c>
      <c r="J743" s="101"/>
      <c r="K743" s="186">
        <f t="shared" si="50"/>
        <v>0</v>
      </c>
      <c r="L743" s="101"/>
      <c r="M743" s="188"/>
      <c r="N743" s="129"/>
    </row>
    <row r="744" spans="1:14" ht="56.25" outlineLevel="3">
      <c r="A744" s="126" t="s">
        <v>1631</v>
      </c>
      <c r="B744" s="40" t="s">
        <v>1632</v>
      </c>
      <c r="C744" s="133" t="s">
        <v>1633</v>
      </c>
      <c r="D744" s="309" t="s">
        <v>190</v>
      </c>
      <c r="E744" s="128">
        <v>72.59</v>
      </c>
      <c r="F744" s="313">
        <v>69903.345600000001</v>
      </c>
      <c r="G744" s="186">
        <f t="shared" si="49"/>
        <v>5074283.8571040006</v>
      </c>
      <c r="H744" s="100"/>
      <c r="I744" s="187">
        <v>72.59</v>
      </c>
      <c r="J744" s="136"/>
      <c r="K744" s="186">
        <f t="shared" si="50"/>
        <v>0</v>
      </c>
      <c r="L744" s="101"/>
      <c r="M744" s="207"/>
      <c r="N744" s="129"/>
    </row>
    <row r="745" spans="1:14" ht="112.5" outlineLevel="3">
      <c r="A745" s="126" t="s">
        <v>1634</v>
      </c>
      <c r="B745" s="127" t="s">
        <v>1635</v>
      </c>
      <c r="C745" s="133" t="s">
        <v>1636</v>
      </c>
      <c r="D745" s="39" t="s">
        <v>326</v>
      </c>
      <c r="E745" s="128">
        <v>4</v>
      </c>
      <c r="F745" s="100">
        <v>317730.11</v>
      </c>
      <c r="G745" s="186">
        <f t="shared" si="49"/>
        <v>1270920.44</v>
      </c>
      <c r="H745" s="100"/>
      <c r="I745" s="187">
        <v>4</v>
      </c>
      <c r="J745" s="101"/>
      <c r="K745" s="186">
        <f t="shared" si="50"/>
        <v>0</v>
      </c>
      <c r="L745" s="101"/>
      <c r="M745" s="188"/>
      <c r="N745" s="129"/>
    </row>
    <row r="746" spans="1:14" ht="42" outlineLevel="3">
      <c r="A746" s="126" t="s">
        <v>1637</v>
      </c>
      <c r="B746" s="127" t="s">
        <v>1638</v>
      </c>
      <c r="C746" s="133" t="s">
        <v>1639</v>
      </c>
      <c r="D746" s="39" t="s">
        <v>326</v>
      </c>
      <c r="E746" s="128">
        <v>4</v>
      </c>
      <c r="F746" s="313">
        <v>2983571.88</v>
      </c>
      <c r="G746" s="186">
        <f t="shared" si="49"/>
        <v>11934287.52</v>
      </c>
      <c r="H746" s="100"/>
      <c r="I746" s="187">
        <v>4</v>
      </c>
      <c r="J746" s="136"/>
      <c r="K746" s="186">
        <f t="shared" si="50"/>
        <v>0</v>
      </c>
      <c r="L746" s="101"/>
      <c r="M746" s="207"/>
      <c r="N746" s="129"/>
    </row>
    <row r="747" spans="1:14" ht="154.5" outlineLevel="3">
      <c r="A747" s="126" t="s">
        <v>1640</v>
      </c>
      <c r="B747" s="127" t="s">
        <v>1641</v>
      </c>
      <c r="C747" s="133" t="s">
        <v>1642</v>
      </c>
      <c r="D747" s="39" t="s">
        <v>326</v>
      </c>
      <c r="E747" s="128">
        <v>2</v>
      </c>
      <c r="F747" s="313">
        <v>702284.17</v>
      </c>
      <c r="G747" s="186">
        <f t="shared" si="49"/>
        <v>1404568.34</v>
      </c>
      <c r="H747" s="100"/>
      <c r="I747" s="187">
        <v>2</v>
      </c>
      <c r="J747" s="136"/>
      <c r="K747" s="186">
        <f t="shared" si="50"/>
        <v>0</v>
      </c>
      <c r="L747" s="101"/>
      <c r="M747" s="207"/>
      <c r="N747" s="129"/>
    </row>
    <row r="748" spans="1:14" ht="56.25" outlineLevel="3">
      <c r="A748" s="126" t="s">
        <v>1643</v>
      </c>
      <c r="B748" s="127" t="s">
        <v>1644</v>
      </c>
      <c r="C748" s="133" t="s">
        <v>1645</v>
      </c>
      <c r="D748" s="39" t="s">
        <v>326</v>
      </c>
      <c r="E748" s="128">
        <v>2</v>
      </c>
      <c r="F748" s="100">
        <v>1769233.69</v>
      </c>
      <c r="G748" s="186">
        <f t="shared" si="49"/>
        <v>3538467.38</v>
      </c>
      <c r="H748" s="100"/>
      <c r="I748" s="187">
        <v>2</v>
      </c>
      <c r="J748" s="101"/>
      <c r="K748" s="186">
        <f t="shared" si="50"/>
        <v>0</v>
      </c>
      <c r="L748" s="101"/>
      <c r="M748" s="188"/>
      <c r="N748" s="129"/>
    </row>
    <row r="749" spans="1:14" ht="56.25" outlineLevel="3">
      <c r="A749" s="126" t="s">
        <v>1646</v>
      </c>
      <c r="B749" s="127" t="s">
        <v>1647</v>
      </c>
      <c r="C749" s="133" t="s">
        <v>1648</v>
      </c>
      <c r="D749" s="39" t="s">
        <v>88</v>
      </c>
      <c r="E749" s="128">
        <v>10.49</v>
      </c>
      <c r="F749" s="100">
        <v>75210.84</v>
      </c>
      <c r="G749" s="186">
        <f t="shared" si="49"/>
        <v>788961.71159999992</v>
      </c>
      <c r="H749" s="100"/>
      <c r="I749" s="187">
        <v>10.49</v>
      </c>
      <c r="J749" s="101"/>
      <c r="K749" s="186">
        <f t="shared" si="50"/>
        <v>0</v>
      </c>
      <c r="L749" s="101"/>
      <c r="M749" s="188"/>
      <c r="N749" s="129"/>
    </row>
    <row r="750" spans="1:14" ht="70.5" outlineLevel="3">
      <c r="A750" s="126" t="s">
        <v>1649</v>
      </c>
      <c r="B750" s="127" t="s">
        <v>1650</v>
      </c>
      <c r="C750" s="133" t="s">
        <v>1651</v>
      </c>
      <c r="D750" s="39" t="s">
        <v>88</v>
      </c>
      <c r="E750" s="128">
        <v>28.9</v>
      </c>
      <c r="F750" s="100">
        <v>24959.78</v>
      </c>
      <c r="G750" s="186">
        <f t="shared" si="49"/>
        <v>721337.64199999988</v>
      </c>
      <c r="H750" s="100"/>
      <c r="I750" s="187">
        <v>28.9</v>
      </c>
      <c r="J750" s="101"/>
      <c r="K750" s="186">
        <f t="shared" si="50"/>
        <v>0</v>
      </c>
      <c r="L750" s="101"/>
      <c r="M750" s="188"/>
      <c r="N750" s="129"/>
    </row>
    <row r="751" spans="1:14" ht="84.75" outlineLevel="3">
      <c r="A751" s="126" t="s">
        <v>1652</v>
      </c>
      <c r="B751" s="127" t="s">
        <v>1653</v>
      </c>
      <c r="C751" s="133" t="s">
        <v>1654</v>
      </c>
      <c r="D751" s="39" t="s">
        <v>81</v>
      </c>
      <c r="E751" s="128">
        <v>2.89</v>
      </c>
      <c r="F751" s="100">
        <v>1696778.18</v>
      </c>
      <c r="G751" s="186">
        <f t="shared" si="49"/>
        <v>4903688.9402000001</v>
      </c>
      <c r="H751" s="100"/>
      <c r="I751" s="187">
        <v>2.89</v>
      </c>
      <c r="J751" s="101"/>
      <c r="K751" s="186">
        <f t="shared" si="50"/>
        <v>0</v>
      </c>
      <c r="L751" s="101"/>
      <c r="M751" s="188"/>
      <c r="N751" s="129"/>
    </row>
    <row r="752" spans="1:14" ht="112.5" outlineLevel="3">
      <c r="A752" s="126" t="s">
        <v>1655</v>
      </c>
      <c r="B752" s="127" t="s">
        <v>1656</v>
      </c>
      <c r="C752" s="133" t="s">
        <v>151</v>
      </c>
      <c r="D752" s="39" t="s">
        <v>81</v>
      </c>
      <c r="E752" s="128">
        <v>73.86</v>
      </c>
      <c r="F752" s="100">
        <v>85308.45</v>
      </c>
      <c r="G752" s="186">
        <f t="shared" si="49"/>
        <v>6300882.1169999996</v>
      </c>
      <c r="H752" s="100"/>
      <c r="I752" s="187">
        <v>73.86</v>
      </c>
      <c r="J752" s="101"/>
      <c r="K752" s="186">
        <f t="shared" si="50"/>
        <v>0</v>
      </c>
      <c r="L752" s="101"/>
      <c r="M752" s="188"/>
      <c r="N752" s="129"/>
    </row>
    <row r="753" spans="1:14" ht="70.5" outlineLevel="3">
      <c r="A753" s="126" t="s">
        <v>1657</v>
      </c>
      <c r="B753" s="127" t="s">
        <v>1658</v>
      </c>
      <c r="C753" s="133" t="s">
        <v>1614</v>
      </c>
      <c r="D753" s="39" t="s">
        <v>81</v>
      </c>
      <c r="E753" s="128">
        <v>64.06</v>
      </c>
      <c r="F753" s="100">
        <v>28062.99</v>
      </c>
      <c r="G753" s="186">
        <f t="shared" si="49"/>
        <v>1797715.1394000002</v>
      </c>
      <c r="H753" s="100"/>
      <c r="I753" s="187">
        <v>64.06</v>
      </c>
      <c r="J753" s="101"/>
      <c r="K753" s="186">
        <f t="shared" si="50"/>
        <v>0</v>
      </c>
      <c r="L753" s="101"/>
      <c r="M753" s="188"/>
      <c r="N753" s="129"/>
    </row>
    <row r="754" spans="1:14" outlineLevel="3">
      <c r="A754" s="104"/>
      <c r="B754" s="38"/>
      <c r="C754" s="110"/>
      <c r="D754" s="38"/>
      <c r="E754" s="38"/>
      <c r="F754" s="111"/>
      <c r="G754" s="228"/>
      <c r="H754" s="111"/>
      <c r="I754" s="285"/>
      <c r="J754" s="112"/>
      <c r="K754" s="228"/>
      <c r="L754" s="112"/>
      <c r="M754" s="200"/>
      <c r="N754" s="113"/>
    </row>
    <row r="755" spans="1:14" outlineLevel="2">
      <c r="A755" s="138"/>
      <c r="B755" s="139"/>
      <c r="C755" s="140" t="s">
        <v>1659</v>
      </c>
      <c r="D755" s="139"/>
      <c r="E755" s="139"/>
      <c r="F755" s="141"/>
      <c r="G755" s="231">
        <f>SUM(G742:G753)</f>
        <v>55053689.116694979</v>
      </c>
      <c r="H755" s="167"/>
      <c r="I755" s="138"/>
      <c r="J755" s="142"/>
      <c r="K755" s="231">
        <f>SUM(K742:K753)</f>
        <v>0</v>
      </c>
      <c r="L755" s="168"/>
      <c r="M755" s="206"/>
      <c r="N755" s="143"/>
    </row>
    <row r="756" spans="1:14" outlineLevel="2">
      <c r="A756" s="138"/>
      <c r="B756" s="139" t="s">
        <v>1660</v>
      </c>
      <c r="C756" s="140" t="s">
        <v>1661</v>
      </c>
      <c r="D756" s="139"/>
      <c r="E756" s="139"/>
      <c r="F756" s="141"/>
      <c r="G756" s="231"/>
      <c r="H756" s="167"/>
      <c r="I756" s="138"/>
      <c r="J756" s="142"/>
      <c r="K756" s="231"/>
      <c r="L756" s="168"/>
      <c r="M756" s="206"/>
      <c r="N756" s="143"/>
    </row>
    <row r="757" spans="1:14" ht="98.25" outlineLevel="3">
      <c r="A757" s="126" t="s">
        <v>1662</v>
      </c>
      <c r="B757" s="127" t="s">
        <v>1663</v>
      </c>
      <c r="C757" s="133" t="s">
        <v>1664</v>
      </c>
      <c r="D757" s="39" t="s">
        <v>74</v>
      </c>
      <c r="E757" s="128">
        <v>1</v>
      </c>
      <c r="F757" s="100">
        <v>774546.79</v>
      </c>
      <c r="G757" s="186">
        <f t="shared" ref="G757:G768" si="51">F757*E757</f>
        <v>774546.79</v>
      </c>
      <c r="H757" s="100"/>
      <c r="I757" s="187">
        <v>1</v>
      </c>
      <c r="J757" s="101"/>
      <c r="K757" s="186">
        <f t="shared" ref="K757:K768" si="52">J757*I757</f>
        <v>0</v>
      </c>
      <c r="L757" s="101"/>
      <c r="M757" s="188"/>
      <c r="N757" s="129"/>
    </row>
    <row r="758" spans="1:14" ht="56.25" outlineLevel="3">
      <c r="A758" s="126" t="s">
        <v>1665</v>
      </c>
      <c r="B758" s="40" t="s">
        <v>1666</v>
      </c>
      <c r="C758" s="133" t="s">
        <v>1461</v>
      </c>
      <c r="D758" s="39" t="s">
        <v>81</v>
      </c>
      <c r="E758" s="128">
        <v>203</v>
      </c>
      <c r="F758" s="100">
        <v>117991.1</v>
      </c>
      <c r="G758" s="354">
        <f t="shared" si="51"/>
        <v>23952193.300000001</v>
      </c>
      <c r="H758" s="355"/>
      <c r="I758" s="187">
        <v>203</v>
      </c>
      <c r="J758" s="101"/>
      <c r="K758" s="354">
        <f t="shared" si="52"/>
        <v>0</v>
      </c>
      <c r="L758" s="191"/>
      <c r="M758" s="188"/>
      <c r="N758" s="161"/>
    </row>
    <row r="759" spans="1:14" ht="56.25" outlineLevel="3">
      <c r="A759" s="126" t="s">
        <v>1667</v>
      </c>
      <c r="B759" s="127" t="s">
        <v>1668</v>
      </c>
      <c r="C759" s="133" t="s">
        <v>1669</v>
      </c>
      <c r="D759" s="39" t="s">
        <v>190</v>
      </c>
      <c r="E759" s="128">
        <v>88.76</v>
      </c>
      <c r="F759" s="313">
        <v>122757.12</v>
      </c>
      <c r="G759" s="186">
        <f t="shared" si="51"/>
        <v>10895921.9712</v>
      </c>
      <c r="H759" s="100"/>
      <c r="I759" s="187">
        <v>88.76</v>
      </c>
      <c r="J759" s="136"/>
      <c r="K759" s="186">
        <f t="shared" si="52"/>
        <v>0</v>
      </c>
      <c r="L759" s="101"/>
      <c r="M759" s="207"/>
      <c r="N759" s="129"/>
    </row>
    <row r="760" spans="1:14" ht="56.25" outlineLevel="3">
      <c r="A760" s="126" t="s">
        <v>1670</v>
      </c>
      <c r="B760" s="40" t="s">
        <v>1671</v>
      </c>
      <c r="C760" s="133" t="s">
        <v>1672</v>
      </c>
      <c r="D760" s="39" t="s">
        <v>190</v>
      </c>
      <c r="E760" s="128">
        <v>31</v>
      </c>
      <c r="F760" s="313">
        <v>102532.2029</v>
      </c>
      <c r="G760" s="186">
        <f t="shared" si="51"/>
        <v>3178498.2899000002</v>
      </c>
      <c r="H760" s="100"/>
      <c r="I760" s="187">
        <v>31</v>
      </c>
      <c r="J760" s="136"/>
      <c r="K760" s="186">
        <f t="shared" si="52"/>
        <v>0</v>
      </c>
      <c r="L760" s="101"/>
      <c r="M760" s="207"/>
      <c r="N760" s="129"/>
    </row>
    <row r="761" spans="1:14" ht="112.5" outlineLevel="3">
      <c r="A761" s="126" t="s">
        <v>1673</v>
      </c>
      <c r="B761" s="40" t="s">
        <v>1674</v>
      </c>
      <c r="C761" s="133" t="s">
        <v>1636</v>
      </c>
      <c r="D761" s="39" t="s">
        <v>326</v>
      </c>
      <c r="E761" s="128">
        <v>3</v>
      </c>
      <c r="F761" s="313">
        <v>317730.11</v>
      </c>
      <c r="G761" s="186">
        <f t="shared" si="51"/>
        <v>953190.33</v>
      </c>
      <c r="H761" s="100"/>
      <c r="I761" s="187">
        <v>3</v>
      </c>
      <c r="J761" s="136"/>
      <c r="K761" s="186">
        <f t="shared" si="52"/>
        <v>0</v>
      </c>
      <c r="L761" s="101"/>
      <c r="M761" s="207"/>
      <c r="N761" s="129"/>
    </row>
    <row r="762" spans="1:14" ht="42" outlineLevel="3">
      <c r="A762" s="126" t="s">
        <v>1675</v>
      </c>
      <c r="B762" s="127" t="s">
        <v>1676</v>
      </c>
      <c r="C762" s="133" t="s">
        <v>1639</v>
      </c>
      <c r="D762" s="39" t="s">
        <v>326</v>
      </c>
      <c r="E762" s="128">
        <v>3</v>
      </c>
      <c r="F762" s="313">
        <v>3077091.93</v>
      </c>
      <c r="G762" s="186">
        <f t="shared" si="51"/>
        <v>9231275.790000001</v>
      </c>
      <c r="H762" s="100"/>
      <c r="I762" s="187">
        <v>3</v>
      </c>
      <c r="J762" s="136"/>
      <c r="K762" s="186">
        <f t="shared" si="52"/>
        <v>0</v>
      </c>
      <c r="L762" s="101"/>
      <c r="M762" s="207"/>
      <c r="N762" s="129"/>
    </row>
    <row r="763" spans="1:14" ht="141" outlineLevel="3">
      <c r="A763" s="126" t="s">
        <v>1677</v>
      </c>
      <c r="B763" s="127" t="s">
        <v>1678</v>
      </c>
      <c r="C763" s="298" t="s">
        <v>1679</v>
      </c>
      <c r="D763" s="39" t="s">
        <v>326</v>
      </c>
      <c r="E763" s="128">
        <v>2</v>
      </c>
      <c r="F763" s="313">
        <v>528905.11</v>
      </c>
      <c r="G763" s="186">
        <f t="shared" si="51"/>
        <v>1057810.22</v>
      </c>
      <c r="H763" s="100"/>
      <c r="I763" s="187">
        <v>2</v>
      </c>
      <c r="J763" s="136"/>
      <c r="K763" s="186">
        <f t="shared" si="52"/>
        <v>0</v>
      </c>
      <c r="L763" s="101"/>
      <c r="M763" s="207"/>
      <c r="N763" s="129"/>
    </row>
    <row r="764" spans="1:14" ht="56.25" outlineLevel="3">
      <c r="A764" s="126" t="s">
        <v>1680</v>
      </c>
      <c r="B764" s="127" t="s">
        <v>1681</v>
      </c>
      <c r="C764" s="133" t="s">
        <v>1682</v>
      </c>
      <c r="D764" s="39" t="s">
        <v>326</v>
      </c>
      <c r="E764" s="128">
        <v>2</v>
      </c>
      <c r="F764" s="313">
        <v>1628980.95</v>
      </c>
      <c r="G764" s="186">
        <f t="shared" si="51"/>
        <v>3257961.9</v>
      </c>
      <c r="H764" s="100"/>
      <c r="I764" s="187">
        <v>2</v>
      </c>
      <c r="J764" s="136"/>
      <c r="K764" s="186">
        <f t="shared" si="52"/>
        <v>0</v>
      </c>
      <c r="L764" s="101"/>
      <c r="M764" s="207"/>
      <c r="N764" s="129"/>
    </row>
    <row r="765" spans="1:14" ht="70.5" outlineLevel="3">
      <c r="A765" s="126" t="s">
        <v>1683</v>
      </c>
      <c r="B765" s="127" t="s">
        <v>1684</v>
      </c>
      <c r="C765" s="133" t="s">
        <v>1651</v>
      </c>
      <c r="D765" s="39" t="s">
        <v>88</v>
      </c>
      <c r="E765" s="128">
        <v>41.48</v>
      </c>
      <c r="F765" s="100">
        <v>24959.78</v>
      </c>
      <c r="G765" s="186">
        <f t="shared" si="51"/>
        <v>1035331.6743999999</v>
      </c>
      <c r="H765" s="100"/>
      <c r="I765" s="187">
        <v>41.48</v>
      </c>
      <c r="J765" s="101"/>
      <c r="K765" s="186">
        <f t="shared" si="52"/>
        <v>0</v>
      </c>
      <c r="L765" s="101"/>
      <c r="M765" s="188"/>
      <c r="N765" s="129"/>
    </row>
    <row r="766" spans="1:14" ht="84.75" outlineLevel="3">
      <c r="A766" s="126" t="s">
        <v>1685</v>
      </c>
      <c r="B766" s="127" t="s">
        <v>1686</v>
      </c>
      <c r="C766" s="133" t="s">
        <v>1654</v>
      </c>
      <c r="D766" s="39" t="s">
        <v>81</v>
      </c>
      <c r="E766" s="128">
        <v>4.1479999999999997</v>
      </c>
      <c r="F766" s="100">
        <v>1696778.18</v>
      </c>
      <c r="G766" s="186">
        <f t="shared" si="51"/>
        <v>7038235.890639999</v>
      </c>
      <c r="H766" s="100"/>
      <c r="I766" s="187">
        <v>4.1479999999999997</v>
      </c>
      <c r="J766" s="101"/>
      <c r="K766" s="186">
        <f t="shared" si="52"/>
        <v>0</v>
      </c>
      <c r="L766" s="101"/>
      <c r="M766" s="188"/>
      <c r="N766" s="129"/>
    </row>
    <row r="767" spans="1:14" ht="112.5" outlineLevel="3">
      <c r="A767" s="126" t="s">
        <v>1687</v>
      </c>
      <c r="B767" s="127" t="s">
        <v>1688</v>
      </c>
      <c r="C767" s="133" t="s">
        <v>151</v>
      </c>
      <c r="D767" s="39" t="s">
        <v>81</v>
      </c>
      <c r="E767" s="128">
        <v>106.33</v>
      </c>
      <c r="F767" s="100">
        <v>85308.45</v>
      </c>
      <c r="G767" s="186">
        <f t="shared" si="51"/>
        <v>9070847.488499999</v>
      </c>
      <c r="H767" s="100"/>
      <c r="I767" s="187">
        <v>106.33</v>
      </c>
      <c r="J767" s="101"/>
      <c r="K767" s="186">
        <f t="shared" si="52"/>
        <v>0</v>
      </c>
      <c r="L767" s="101"/>
      <c r="M767" s="188"/>
      <c r="N767" s="129"/>
    </row>
    <row r="768" spans="1:14" ht="70.5" outlineLevel="3">
      <c r="A768" s="126" t="s">
        <v>1689</v>
      </c>
      <c r="B768" s="127" t="s">
        <v>1690</v>
      </c>
      <c r="C768" s="133" t="s">
        <v>1614</v>
      </c>
      <c r="D768" s="39" t="s">
        <v>81</v>
      </c>
      <c r="E768" s="128">
        <v>90.16</v>
      </c>
      <c r="F768" s="100">
        <v>28062.99</v>
      </c>
      <c r="G768" s="186">
        <f t="shared" si="51"/>
        <v>2530159.1784000001</v>
      </c>
      <c r="H768" s="100"/>
      <c r="I768" s="187">
        <v>90.16</v>
      </c>
      <c r="J768" s="101"/>
      <c r="K768" s="186">
        <f t="shared" si="52"/>
        <v>0</v>
      </c>
      <c r="L768" s="101"/>
      <c r="M768" s="188"/>
      <c r="N768" s="129"/>
    </row>
    <row r="769" spans="1:14" outlineLevel="3">
      <c r="A769" s="104"/>
      <c r="B769" s="38"/>
      <c r="C769" s="110"/>
      <c r="D769" s="38"/>
      <c r="E769" s="38"/>
      <c r="F769" s="111"/>
      <c r="G769" s="228"/>
      <c r="H769" s="111"/>
      <c r="I769" s="285"/>
      <c r="J769" s="112"/>
      <c r="K769" s="228"/>
      <c r="L769" s="112"/>
      <c r="M769" s="200"/>
      <c r="N769" s="113"/>
    </row>
    <row r="770" spans="1:14" outlineLevel="2">
      <c r="A770" s="138"/>
      <c r="B770" s="139"/>
      <c r="C770" s="140" t="s">
        <v>1691</v>
      </c>
      <c r="D770" s="139"/>
      <c r="E770" s="139"/>
      <c r="F770" s="141"/>
      <c r="G770" s="231">
        <f>SUM(G757:G768)</f>
        <v>72975972.823039994</v>
      </c>
      <c r="H770" s="167"/>
      <c r="I770" s="138"/>
      <c r="J770" s="142"/>
      <c r="K770" s="231">
        <f>SUM(K757:K768)</f>
        <v>0</v>
      </c>
      <c r="L770" s="168"/>
      <c r="M770" s="206"/>
      <c r="N770" s="143"/>
    </row>
    <row r="771" spans="1:14" outlineLevel="2">
      <c r="A771" s="104"/>
      <c r="B771" s="38"/>
      <c r="C771" s="110"/>
      <c r="D771" s="38"/>
      <c r="E771" s="38"/>
      <c r="F771" s="111"/>
      <c r="G771" s="228"/>
      <c r="H771" s="111"/>
      <c r="I771" s="285"/>
      <c r="J771" s="112"/>
      <c r="K771" s="228"/>
      <c r="L771" s="112"/>
      <c r="M771" s="200"/>
      <c r="N771" s="113"/>
    </row>
    <row r="772" spans="1:14" outlineLevel="1">
      <c r="A772" s="120"/>
      <c r="B772" s="122"/>
      <c r="C772" s="121" t="s">
        <v>1692</v>
      </c>
      <c r="D772" s="122"/>
      <c r="E772" s="122"/>
      <c r="F772" s="123"/>
      <c r="G772" s="230">
        <f>SUM(G770+G755+G739)</f>
        <v>182180145.54013497</v>
      </c>
      <c r="H772" s="167"/>
      <c r="I772" s="120"/>
      <c r="J772" s="124"/>
      <c r="K772" s="230">
        <f>SUM(K770+K755+K739)</f>
        <v>0</v>
      </c>
      <c r="L772" s="168"/>
      <c r="M772" s="202"/>
      <c r="N772" s="125"/>
    </row>
    <row r="773" spans="1:14" outlineLevel="1">
      <c r="A773" s="104"/>
      <c r="B773" s="38"/>
      <c r="C773" s="110"/>
      <c r="D773" s="38"/>
      <c r="E773" s="38"/>
      <c r="F773" s="111"/>
      <c r="G773" s="228"/>
      <c r="H773" s="111"/>
      <c r="I773" s="285"/>
      <c r="J773" s="112"/>
      <c r="K773" s="228"/>
      <c r="L773" s="112"/>
      <c r="M773" s="200"/>
      <c r="N773" s="113"/>
    </row>
    <row r="774" spans="1:14">
      <c r="A774" s="114"/>
      <c r="B774" s="115"/>
      <c r="C774" s="116" t="s">
        <v>1693</v>
      </c>
      <c r="D774" s="115"/>
      <c r="E774" s="115"/>
      <c r="F774" s="117"/>
      <c r="G774" s="229">
        <f>SUM(G772+G719+G639)</f>
        <v>1094978722.59689</v>
      </c>
      <c r="H774" s="167"/>
      <c r="I774" s="114"/>
      <c r="J774" s="118"/>
      <c r="K774" s="229">
        <f>SUM(K772+K719+K639)</f>
        <v>0</v>
      </c>
      <c r="L774" s="168"/>
      <c r="M774" s="201"/>
      <c r="N774" s="119"/>
    </row>
    <row r="775" spans="1:14">
      <c r="A775" s="104"/>
      <c r="B775" s="38"/>
      <c r="C775" s="110"/>
      <c r="D775" s="38"/>
      <c r="E775" s="38"/>
      <c r="F775" s="111"/>
      <c r="G775" s="228"/>
      <c r="H775" s="111"/>
      <c r="I775" s="285"/>
      <c r="J775" s="112"/>
      <c r="K775" s="228"/>
      <c r="L775" s="112"/>
      <c r="M775" s="200"/>
      <c r="N775" s="113"/>
    </row>
    <row r="776" spans="1:14" ht="28.5">
      <c r="A776" s="114"/>
      <c r="B776" s="115" t="s">
        <v>1694</v>
      </c>
      <c r="C776" s="116" t="s">
        <v>1695</v>
      </c>
      <c r="D776" s="115"/>
      <c r="E776" s="115"/>
      <c r="F776" s="117"/>
      <c r="G776" s="229"/>
      <c r="H776" s="167"/>
      <c r="I776" s="114"/>
      <c r="J776" s="118"/>
      <c r="K776" s="229"/>
      <c r="L776" s="168"/>
      <c r="M776" s="201"/>
      <c r="N776" s="119"/>
    </row>
    <row r="777" spans="1:14" outlineLevel="1">
      <c r="A777" s="104"/>
      <c r="B777" s="38"/>
      <c r="C777" s="110"/>
      <c r="D777" s="38"/>
      <c r="E777" s="38"/>
      <c r="F777" s="111"/>
      <c r="G777" s="228"/>
      <c r="H777" s="111"/>
      <c r="I777" s="285"/>
      <c r="J777" s="112"/>
      <c r="K777" s="228"/>
      <c r="L777" s="112"/>
      <c r="M777" s="200"/>
      <c r="N777" s="113"/>
    </row>
    <row r="778" spans="1:14" outlineLevel="1">
      <c r="A778" s="120"/>
      <c r="B778" s="122" t="s">
        <v>1696</v>
      </c>
      <c r="C778" s="121" t="s">
        <v>1697</v>
      </c>
      <c r="D778" s="122"/>
      <c r="E778" s="122"/>
      <c r="F778" s="123"/>
      <c r="G778" s="230"/>
      <c r="H778" s="167"/>
      <c r="I778" s="120"/>
      <c r="J778" s="124"/>
      <c r="K778" s="230"/>
      <c r="L778" s="168"/>
      <c r="M778" s="202"/>
      <c r="N778" s="125"/>
    </row>
    <row r="779" spans="1:14" outlineLevel="2">
      <c r="A779" s="104"/>
      <c r="B779" s="38"/>
      <c r="C779" s="110"/>
      <c r="D779" s="38"/>
      <c r="E779" s="38"/>
      <c r="F779" s="111"/>
      <c r="G779" s="228"/>
      <c r="H779" s="111"/>
      <c r="I779" s="285"/>
      <c r="J779" s="112"/>
      <c r="K779" s="228"/>
      <c r="L779" s="112"/>
      <c r="M779" s="200"/>
      <c r="N779" s="113"/>
    </row>
    <row r="780" spans="1:14" outlineLevel="2">
      <c r="A780" s="138"/>
      <c r="B780" s="139" t="s">
        <v>1698</v>
      </c>
      <c r="C780" s="140" t="s">
        <v>1699</v>
      </c>
      <c r="D780" s="139"/>
      <c r="E780" s="139"/>
      <c r="F780" s="141"/>
      <c r="G780" s="231"/>
      <c r="H780" s="167"/>
      <c r="I780" s="138"/>
      <c r="J780" s="142"/>
      <c r="K780" s="231"/>
      <c r="L780" s="168"/>
      <c r="M780" s="206"/>
      <c r="N780" s="143"/>
    </row>
    <row r="781" spans="1:14" ht="141" outlineLevel="3">
      <c r="A781" s="126" t="s">
        <v>1700</v>
      </c>
      <c r="B781" s="127" t="s">
        <v>1701</v>
      </c>
      <c r="C781" s="135" t="s">
        <v>1702</v>
      </c>
      <c r="D781" s="39" t="s">
        <v>88</v>
      </c>
      <c r="E781" s="128">
        <v>683.92000000000007</v>
      </c>
      <c r="F781" s="100">
        <v>234699.21</v>
      </c>
      <c r="G781" s="186">
        <f t="shared" ref="G781:G788" si="53">F781*E781</f>
        <v>160515483.70320001</v>
      </c>
      <c r="H781" s="100"/>
      <c r="I781" s="187">
        <v>683.92000000000007</v>
      </c>
      <c r="J781" s="101"/>
      <c r="K781" s="186">
        <f t="shared" ref="K781:K788" si="54">J781*I781</f>
        <v>0</v>
      </c>
      <c r="L781" s="101"/>
      <c r="M781" s="188"/>
      <c r="N781" s="129"/>
    </row>
    <row r="782" spans="1:14" ht="141" outlineLevel="3">
      <c r="A782" s="126" t="s">
        <v>1703</v>
      </c>
      <c r="B782" s="127" t="s">
        <v>1704</v>
      </c>
      <c r="C782" s="135" t="s">
        <v>1705</v>
      </c>
      <c r="D782" s="39" t="s">
        <v>88</v>
      </c>
      <c r="E782" s="128">
        <v>2536.0399999999995</v>
      </c>
      <c r="F782" s="100">
        <v>238578.09</v>
      </c>
      <c r="G782" s="186">
        <f t="shared" si="53"/>
        <v>605043579.3635999</v>
      </c>
      <c r="H782" s="100"/>
      <c r="I782" s="187">
        <v>2536.0399999999995</v>
      </c>
      <c r="J782" s="101"/>
      <c r="K782" s="186">
        <f t="shared" si="54"/>
        <v>0</v>
      </c>
      <c r="L782" s="101"/>
      <c r="M782" s="188"/>
      <c r="N782" s="129"/>
    </row>
    <row r="783" spans="1:14" ht="84.75" outlineLevel="3">
      <c r="A783" s="126" t="s">
        <v>1706</v>
      </c>
      <c r="B783" s="127" t="s">
        <v>1707</v>
      </c>
      <c r="C783" s="135" t="s">
        <v>1708</v>
      </c>
      <c r="D783" s="39" t="s">
        <v>88</v>
      </c>
      <c r="E783" s="128">
        <v>1223.2900000000002</v>
      </c>
      <c r="F783" s="100">
        <v>247221.44</v>
      </c>
      <c r="G783" s="186">
        <f t="shared" si="53"/>
        <v>302423515.33760005</v>
      </c>
      <c r="H783" s="100"/>
      <c r="I783" s="187">
        <v>1223.2900000000002</v>
      </c>
      <c r="J783" s="101"/>
      <c r="K783" s="186">
        <f t="shared" si="54"/>
        <v>0</v>
      </c>
      <c r="L783" s="101"/>
      <c r="M783" s="188"/>
      <c r="N783" s="129"/>
    </row>
    <row r="784" spans="1:14" ht="84.75" outlineLevel="3">
      <c r="A784" s="126" t="s">
        <v>1709</v>
      </c>
      <c r="B784" s="127" t="s">
        <v>1710</v>
      </c>
      <c r="C784" s="135" t="s">
        <v>1711</v>
      </c>
      <c r="D784" s="39" t="s">
        <v>88</v>
      </c>
      <c r="E784" s="128">
        <v>57.149999999999977</v>
      </c>
      <c r="F784" s="100">
        <v>261079.16</v>
      </c>
      <c r="G784" s="186">
        <f t="shared" si="53"/>
        <v>14920673.993999993</v>
      </c>
      <c r="H784" s="100"/>
      <c r="I784" s="187">
        <v>57.149999999999977</v>
      </c>
      <c r="J784" s="101"/>
      <c r="K784" s="186">
        <f t="shared" si="54"/>
        <v>0</v>
      </c>
      <c r="L784" s="101"/>
      <c r="M784" s="188"/>
      <c r="N784" s="129"/>
    </row>
    <row r="785" spans="1:14" ht="112.5" outlineLevel="3">
      <c r="A785" s="126" t="s">
        <v>1712</v>
      </c>
      <c r="B785" s="127" t="s">
        <v>1713</v>
      </c>
      <c r="C785" s="135" t="s">
        <v>1714</v>
      </c>
      <c r="D785" s="39" t="s">
        <v>88</v>
      </c>
      <c r="E785" s="128">
        <v>2621.72</v>
      </c>
      <c r="F785" s="100">
        <v>198365.6</v>
      </c>
      <c r="G785" s="186">
        <f t="shared" si="53"/>
        <v>520059060.83199996</v>
      </c>
      <c r="H785" s="100"/>
      <c r="I785" s="187">
        <v>2621.72</v>
      </c>
      <c r="J785" s="101"/>
      <c r="K785" s="186">
        <f t="shared" si="54"/>
        <v>0</v>
      </c>
      <c r="L785" s="101"/>
      <c r="M785" s="188"/>
      <c r="N785" s="129"/>
    </row>
    <row r="786" spans="1:14" ht="141" outlineLevel="3">
      <c r="A786" s="126" t="s">
        <v>1715</v>
      </c>
      <c r="B786" s="127" t="s">
        <v>1716</v>
      </c>
      <c r="C786" s="135" t="s">
        <v>1717</v>
      </c>
      <c r="D786" s="39" t="s">
        <v>88</v>
      </c>
      <c r="E786" s="128">
        <v>29.23</v>
      </c>
      <c r="F786" s="100">
        <v>327574.09999999998</v>
      </c>
      <c r="G786" s="186">
        <f t="shared" si="53"/>
        <v>9574990.943</v>
      </c>
      <c r="H786" s="100"/>
      <c r="I786" s="187">
        <v>29.23</v>
      </c>
      <c r="J786" s="101"/>
      <c r="K786" s="186">
        <f t="shared" si="54"/>
        <v>0</v>
      </c>
      <c r="L786" s="101"/>
      <c r="M786" s="188"/>
      <c r="N786" s="129"/>
    </row>
    <row r="787" spans="1:14" ht="183" outlineLevel="3">
      <c r="A787" s="126" t="s">
        <v>1718</v>
      </c>
      <c r="B787" s="127" t="s">
        <v>1719</v>
      </c>
      <c r="C787" s="135" t="s">
        <v>1720</v>
      </c>
      <c r="D787" s="39" t="s">
        <v>88</v>
      </c>
      <c r="E787" s="128">
        <v>396.95</v>
      </c>
      <c r="F787" s="100">
        <v>327931</v>
      </c>
      <c r="G787" s="186">
        <f t="shared" si="53"/>
        <v>130172210.45</v>
      </c>
      <c r="H787" s="100"/>
      <c r="I787" s="187">
        <v>396.95</v>
      </c>
      <c r="J787" s="101"/>
      <c r="K787" s="186">
        <f t="shared" si="54"/>
        <v>0</v>
      </c>
      <c r="L787" s="101"/>
      <c r="M787" s="188"/>
      <c r="N787" s="129"/>
    </row>
    <row r="788" spans="1:14" ht="141" outlineLevel="3">
      <c r="A788" s="126"/>
      <c r="B788" s="127" t="s">
        <v>1721</v>
      </c>
      <c r="C788" s="300" t="s">
        <v>1722</v>
      </c>
      <c r="D788" s="39" t="s">
        <v>88</v>
      </c>
      <c r="E788" s="128">
        <v>159.80000000000001</v>
      </c>
      <c r="F788" s="100">
        <v>261079.16</v>
      </c>
      <c r="G788" s="186">
        <f t="shared" si="53"/>
        <v>41720449.768000007</v>
      </c>
      <c r="H788" s="100"/>
      <c r="I788" s="187">
        <v>159.80000000000001</v>
      </c>
      <c r="J788" s="101"/>
      <c r="K788" s="186">
        <f t="shared" si="54"/>
        <v>0</v>
      </c>
      <c r="L788" s="101"/>
      <c r="M788" s="188"/>
      <c r="N788" s="129"/>
    </row>
    <row r="789" spans="1:14" outlineLevel="3">
      <c r="A789" s="104"/>
      <c r="B789" s="38"/>
      <c r="C789" s="110"/>
      <c r="D789" s="38"/>
      <c r="E789" s="38"/>
      <c r="F789" s="111"/>
      <c r="G789" s="228"/>
      <c r="H789" s="111"/>
      <c r="I789" s="285"/>
      <c r="J789" s="112"/>
      <c r="K789" s="228"/>
      <c r="L789" s="112"/>
      <c r="M789" s="200"/>
      <c r="N789" s="113"/>
    </row>
    <row r="790" spans="1:14" outlineLevel="2">
      <c r="A790" s="138"/>
      <c r="B790" s="139"/>
      <c r="C790" s="140" t="s">
        <v>1723</v>
      </c>
      <c r="D790" s="139"/>
      <c r="E790" s="139"/>
      <c r="F790" s="141"/>
      <c r="G790" s="231">
        <f>SUM(G781:G788)</f>
        <v>1784429964.3913999</v>
      </c>
      <c r="H790" s="167"/>
      <c r="I790" s="138"/>
      <c r="J790" s="142"/>
      <c r="K790" s="231">
        <f>SUM(K781:K788)</f>
        <v>0</v>
      </c>
      <c r="L790" s="168"/>
      <c r="M790" s="206"/>
      <c r="N790" s="143"/>
    </row>
    <row r="791" spans="1:14" outlineLevel="2">
      <c r="A791" s="104"/>
      <c r="B791" s="38"/>
      <c r="C791" s="110"/>
      <c r="D791" s="38"/>
      <c r="E791" s="38"/>
      <c r="F791" s="111"/>
      <c r="G791" s="228"/>
      <c r="H791" s="111"/>
      <c r="I791" s="285"/>
      <c r="J791" s="112"/>
      <c r="K791" s="228"/>
      <c r="L791" s="112"/>
      <c r="M791" s="200"/>
      <c r="N791" s="113"/>
    </row>
    <row r="792" spans="1:14" outlineLevel="2">
      <c r="A792" s="138"/>
      <c r="B792" s="139" t="s">
        <v>1724</v>
      </c>
      <c r="C792" s="140" t="s">
        <v>1725</v>
      </c>
      <c r="D792" s="139"/>
      <c r="E792" s="139"/>
      <c r="F792" s="141"/>
      <c r="G792" s="231"/>
      <c r="H792" s="167"/>
      <c r="I792" s="138"/>
      <c r="J792" s="142"/>
      <c r="K792" s="231"/>
      <c r="L792" s="168"/>
      <c r="M792" s="206"/>
      <c r="N792" s="143"/>
    </row>
    <row r="793" spans="1:14" ht="126.75" outlineLevel="3">
      <c r="A793" s="130" t="s">
        <v>1726</v>
      </c>
      <c r="B793" s="40" t="s">
        <v>1727</v>
      </c>
      <c r="C793" s="133" t="s">
        <v>1728</v>
      </c>
      <c r="D793" s="39" t="s">
        <v>88</v>
      </c>
      <c r="E793" s="128">
        <v>0</v>
      </c>
      <c r="F793" s="100">
        <v>176005.68</v>
      </c>
      <c r="G793" s="186">
        <f t="shared" ref="G793:G801" si="55">F793*E793</f>
        <v>0</v>
      </c>
      <c r="H793" s="100"/>
      <c r="I793" s="187">
        <v>0</v>
      </c>
      <c r="J793" s="101"/>
      <c r="K793" s="186">
        <f t="shared" ref="K793:K801" si="56">J793*I793</f>
        <v>0</v>
      </c>
      <c r="L793" s="101"/>
      <c r="M793" s="188"/>
      <c r="N793" s="129"/>
    </row>
    <row r="794" spans="1:14" ht="126.75" outlineLevel="3">
      <c r="A794" s="130" t="s">
        <v>1729</v>
      </c>
      <c r="B794" s="40" t="s">
        <v>1730</v>
      </c>
      <c r="C794" s="133" t="s">
        <v>1731</v>
      </c>
      <c r="D794" s="39" t="s">
        <v>88</v>
      </c>
      <c r="E794" s="128">
        <v>0</v>
      </c>
      <c r="F794" s="100">
        <v>91450.08</v>
      </c>
      <c r="G794" s="186">
        <f t="shared" si="55"/>
        <v>0</v>
      </c>
      <c r="H794" s="100"/>
      <c r="I794" s="187">
        <v>0</v>
      </c>
      <c r="J794" s="101"/>
      <c r="K794" s="186">
        <f t="shared" si="56"/>
        <v>0</v>
      </c>
      <c r="L794" s="101"/>
      <c r="M794" s="188"/>
      <c r="N794" s="129"/>
    </row>
    <row r="795" spans="1:14" ht="141" outlineLevel="3">
      <c r="A795" s="130" t="s">
        <v>1732</v>
      </c>
      <c r="B795" s="40" t="s">
        <v>1733</v>
      </c>
      <c r="C795" s="133" t="s">
        <v>1734</v>
      </c>
      <c r="D795" s="39" t="s">
        <v>88</v>
      </c>
      <c r="E795" s="128">
        <v>0</v>
      </c>
      <c r="F795" s="100">
        <v>476039</v>
      </c>
      <c r="G795" s="186">
        <f t="shared" si="55"/>
        <v>0</v>
      </c>
      <c r="H795" s="100"/>
      <c r="I795" s="187">
        <v>0</v>
      </c>
      <c r="J795" s="101"/>
      <c r="K795" s="186">
        <f t="shared" si="56"/>
        <v>0</v>
      </c>
      <c r="L795" s="101"/>
      <c r="M795" s="188"/>
      <c r="N795" s="129"/>
    </row>
    <row r="796" spans="1:14" ht="84.75" outlineLevel="3">
      <c r="A796" s="130" t="s">
        <v>1735</v>
      </c>
      <c r="B796" s="40" t="s">
        <v>1736</v>
      </c>
      <c r="C796" s="133" t="s">
        <v>1737</v>
      </c>
      <c r="D796" s="39" t="s">
        <v>88</v>
      </c>
      <c r="E796" s="128">
        <v>0</v>
      </c>
      <c r="F796" s="100">
        <v>485502.15</v>
      </c>
      <c r="G796" s="186">
        <f t="shared" si="55"/>
        <v>0</v>
      </c>
      <c r="H796" s="100"/>
      <c r="I796" s="187">
        <v>0</v>
      </c>
      <c r="J796" s="101"/>
      <c r="K796" s="186">
        <f t="shared" si="56"/>
        <v>0</v>
      </c>
      <c r="L796" s="101"/>
      <c r="M796" s="188"/>
      <c r="N796" s="129"/>
    </row>
    <row r="797" spans="1:14" ht="126.75" outlineLevel="3">
      <c r="A797" s="130" t="s">
        <v>1738</v>
      </c>
      <c r="B797" s="40" t="s">
        <v>1739</v>
      </c>
      <c r="C797" s="133" t="s">
        <v>1740</v>
      </c>
      <c r="D797" s="39" t="s">
        <v>88</v>
      </c>
      <c r="E797" s="128">
        <v>0</v>
      </c>
      <c r="F797" s="100">
        <v>413173.88</v>
      </c>
      <c r="G797" s="186">
        <f t="shared" si="55"/>
        <v>0</v>
      </c>
      <c r="H797" s="100"/>
      <c r="I797" s="187">
        <v>0</v>
      </c>
      <c r="J797" s="101"/>
      <c r="K797" s="186">
        <f t="shared" si="56"/>
        <v>0</v>
      </c>
      <c r="L797" s="101"/>
      <c r="M797" s="188"/>
      <c r="N797" s="129"/>
    </row>
    <row r="798" spans="1:14" ht="70.5" outlineLevel="3">
      <c r="A798" s="130" t="s">
        <v>1741</v>
      </c>
      <c r="B798" s="40" t="s">
        <v>1742</v>
      </c>
      <c r="C798" s="133" t="s">
        <v>1743</v>
      </c>
      <c r="D798" s="39" t="s">
        <v>88</v>
      </c>
      <c r="E798" s="128">
        <v>0</v>
      </c>
      <c r="F798" s="100">
        <v>440325.68</v>
      </c>
      <c r="G798" s="186">
        <f t="shared" si="55"/>
        <v>0</v>
      </c>
      <c r="H798" s="100"/>
      <c r="I798" s="187">
        <v>0</v>
      </c>
      <c r="J798" s="101"/>
      <c r="K798" s="186">
        <f t="shared" si="56"/>
        <v>0</v>
      </c>
      <c r="L798" s="101"/>
      <c r="M798" s="188"/>
      <c r="N798" s="129"/>
    </row>
    <row r="799" spans="1:14" ht="126.75" outlineLevel="3">
      <c r="A799" s="130" t="s">
        <v>1744</v>
      </c>
      <c r="B799" s="40" t="s">
        <v>1745</v>
      </c>
      <c r="C799" s="133" t="s">
        <v>1746</v>
      </c>
      <c r="D799" s="39" t="s">
        <v>88</v>
      </c>
      <c r="E799" s="128">
        <v>0</v>
      </c>
      <c r="F799" s="100">
        <v>1042265.18</v>
      </c>
      <c r="G799" s="186">
        <f t="shared" si="55"/>
        <v>0</v>
      </c>
      <c r="H799" s="100"/>
      <c r="I799" s="187">
        <v>0</v>
      </c>
      <c r="J799" s="101"/>
      <c r="K799" s="186">
        <f t="shared" si="56"/>
        <v>0</v>
      </c>
      <c r="L799" s="101"/>
      <c r="M799" s="188"/>
      <c r="N799" s="129"/>
    </row>
    <row r="800" spans="1:14" ht="98.25" outlineLevel="3">
      <c r="A800" s="130" t="s">
        <v>1747</v>
      </c>
      <c r="B800" s="40" t="s">
        <v>1748</v>
      </c>
      <c r="C800" s="133" t="s">
        <v>1749</v>
      </c>
      <c r="D800" s="39" t="s">
        <v>88</v>
      </c>
      <c r="E800" s="128">
        <v>0</v>
      </c>
      <c r="F800" s="100">
        <v>878685.68</v>
      </c>
      <c r="G800" s="186">
        <f t="shared" si="55"/>
        <v>0</v>
      </c>
      <c r="H800" s="100"/>
      <c r="I800" s="187">
        <v>0</v>
      </c>
      <c r="J800" s="101"/>
      <c r="K800" s="186">
        <f t="shared" si="56"/>
        <v>0</v>
      </c>
      <c r="L800" s="101"/>
      <c r="M800" s="188"/>
      <c r="N800" s="129"/>
    </row>
    <row r="801" spans="1:15" ht="42" outlineLevel="3">
      <c r="A801" s="130" t="s">
        <v>1750</v>
      </c>
      <c r="B801" s="40" t="s">
        <v>1751</v>
      </c>
      <c r="C801" s="133" t="s">
        <v>1752</v>
      </c>
      <c r="D801" s="39" t="s">
        <v>88</v>
      </c>
      <c r="E801" s="128">
        <v>0</v>
      </c>
      <c r="F801" s="100">
        <v>353090.68</v>
      </c>
      <c r="G801" s="186">
        <f t="shared" si="55"/>
        <v>0</v>
      </c>
      <c r="H801" s="100"/>
      <c r="I801" s="187">
        <v>0</v>
      </c>
      <c r="J801" s="101"/>
      <c r="K801" s="186">
        <f t="shared" si="56"/>
        <v>0</v>
      </c>
      <c r="L801" s="101"/>
      <c r="M801" s="188"/>
      <c r="N801" s="129"/>
    </row>
    <row r="802" spans="1:15" outlineLevel="2">
      <c r="A802" s="138"/>
      <c r="B802" s="139"/>
      <c r="C802" s="140" t="s">
        <v>1753</v>
      </c>
      <c r="D802" s="139"/>
      <c r="E802" s="139"/>
      <c r="F802" s="141"/>
      <c r="G802" s="231">
        <f>SUM(G793:G801)</f>
        <v>0</v>
      </c>
      <c r="H802" s="167"/>
      <c r="I802" s="138"/>
      <c r="J802" s="142"/>
      <c r="K802" s="231">
        <f>SUM(K793:K801)</f>
        <v>0</v>
      </c>
      <c r="L802" s="168"/>
      <c r="M802" s="206"/>
      <c r="N802" s="143"/>
    </row>
    <row r="803" spans="1:15" outlineLevel="2">
      <c r="A803" s="104"/>
      <c r="B803" s="38"/>
      <c r="C803" s="110"/>
      <c r="D803" s="38"/>
      <c r="E803" s="38"/>
      <c r="F803" s="111"/>
      <c r="G803" s="228"/>
      <c r="H803" s="111"/>
      <c r="I803" s="285"/>
      <c r="J803" s="112"/>
      <c r="K803" s="228"/>
      <c r="L803" s="112"/>
      <c r="M803" s="200"/>
      <c r="N803" s="113"/>
    </row>
    <row r="804" spans="1:15" outlineLevel="1">
      <c r="A804" s="120"/>
      <c r="B804" s="122"/>
      <c r="C804" s="121" t="s">
        <v>1754</v>
      </c>
      <c r="D804" s="122"/>
      <c r="E804" s="122"/>
      <c r="F804" s="123"/>
      <c r="G804" s="230">
        <f>G802+G790</f>
        <v>1784429964.3913999</v>
      </c>
      <c r="H804" s="167"/>
      <c r="I804" s="120"/>
      <c r="J804" s="124"/>
      <c r="K804" s="230">
        <f>K802+K790</f>
        <v>0</v>
      </c>
      <c r="L804" s="168"/>
      <c r="M804" s="202"/>
      <c r="N804" s="125"/>
    </row>
    <row r="805" spans="1:15" outlineLevel="1">
      <c r="A805" s="104"/>
      <c r="B805" s="38"/>
      <c r="C805" s="110"/>
      <c r="D805" s="38"/>
      <c r="E805" s="38"/>
      <c r="F805" s="111"/>
      <c r="G805" s="228"/>
      <c r="H805" s="111"/>
      <c r="I805" s="285"/>
      <c r="J805" s="112"/>
      <c r="K805" s="228"/>
      <c r="L805" s="112"/>
      <c r="M805" s="200"/>
      <c r="N805" s="113"/>
    </row>
    <row r="806" spans="1:15" outlineLevel="1">
      <c r="A806" s="120"/>
      <c r="B806" s="122" t="s">
        <v>1755</v>
      </c>
      <c r="C806" s="121" t="s">
        <v>1756</v>
      </c>
      <c r="D806" s="122"/>
      <c r="E806" s="122"/>
      <c r="F806" s="123"/>
      <c r="G806" s="230"/>
      <c r="H806" s="167"/>
      <c r="I806" s="120"/>
      <c r="J806" s="124"/>
      <c r="K806" s="230"/>
      <c r="L806" s="168"/>
      <c r="M806" s="202"/>
      <c r="N806" s="125"/>
    </row>
    <row r="807" spans="1:15" ht="98.25" outlineLevel="2">
      <c r="A807" s="126" t="s">
        <v>1757</v>
      </c>
      <c r="B807" s="127" t="s">
        <v>1758</v>
      </c>
      <c r="C807" s="133" t="s">
        <v>1759</v>
      </c>
      <c r="D807" s="39" t="s">
        <v>88</v>
      </c>
      <c r="E807" s="128">
        <v>7685.83</v>
      </c>
      <c r="F807" s="100">
        <v>835983.17</v>
      </c>
      <c r="G807" s="186">
        <f>F807*E807</f>
        <v>6425224527.4811001</v>
      </c>
      <c r="H807" s="100"/>
      <c r="I807" s="187">
        <v>7685.83</v>
      </c>
      <c r="J807" s="101"/>
      <c r="K807" s="186">
        <f>J807*I807</f>
        <v>0</v>
      </c>
      <c r="L807" s="101"/>
      <c r="M807" s="188"/>
      <c r="N807" s="129"/>
    </row>
    <row r="808" spans="1:15" ht="98.25" outlineLevel="2">
      <c r="A808" s="126"/>
      <c r="B808" s="127" t="s">
        <v>1760</v>
      </c>
      <c r="C808" s="133" t="s">
        <v>1761</v>
      </c>
      <c r="D808" s="39" t="s">
        <v>190</v>
      </c>
      <c r="E808" s="128">
        <v>4680.47</v>
      </c>
      <c r="F808" s="100">
        <v>30271.24</v>
      </c>
      <c r="G808" s="186">
        <f>F808*E808</f>
        <v>141683630.68280002</v>
      </c>
      <c r="H808" s="100"/>
      <c r="I808" s="187">
        <v>4680.47</v>
      </c>
      <c r="J808" s="101"/>
      <c r="K808" s="186">
        <f>J808*I808</f>
        <v>0</v>
      </c>
      <c r="L808" s="101"/>
      <c r="M808" s="188"/>
      <c r="N808" s="129"/>
    </row>
    <row r="809" spans="1:15" outlineLevel="2">
      <c r="A809" s="104"/>
      <c r="B809" s="38"/>
      <c r="C809" s="110"/>
      <c r="D809" s="38"/>
      <c r="E809" s="38"/>
      <c r="F809" s="111"/>
      <c r="G809" s="228"/>
      <c r="H809" s="111"/>
      <c r="I809" s="285"/>
      <c r="J809" s="112"/>
      <c r="K809" s="228"/>
      <c r="L809" s="112"/>
      <c r="M809" s="200"/>
      <c r="N809" s="113"/>
    </row>
    <row r="810" spans="1:15" outlineLevel="1">
      <c r="A810" s="120"/>
      <c r="B810" s="122"/>
      <c r="C810" s="121" t="s">
        <v>1762</v>
      </c>
      <c r="D810" s="122"/>
      <c r="E810" s="122"/>
      <c r="F810" s="123"/>
      <c r="G810" s="230">
        <f>G807+G808</f>
        <v>6566908158.1639004</v>
      </c>
      <c r="H810" s="167"/>
      <c r="I810" s="120"/>
      <c r="J810" s="124"/>
      <c r="K810" s="230">
        <f>K807+K808</f>
        <v>0</v>
      </c>
      <c r="L810" s="168"/>
      <c r="M810" s="202"/>
      <c r="N810" s="125"/>
    </row>
    <row r="811" spans="1:15" outlineLevel="1">
      <c r="A811" s="104"/>
      <c r="B811" s="38"/>
      <c r="C811" s="110"/>
      <c r="D811" s="38"/>
      <c r="E811" s="38"/>
      <c r="F811" s="111"/>
      <c r="G811" s="228"/>
      <c r="H811" s="111"/>
      <c r="I811" s="285"/>
      <c r="J811" s="112"/>
      <c r="K811" s="228"/>
      <c r="L811" s="112"/>
      <c r="M811" s="200"/>
      <c r="N811" s="113"/>
    </row>
    <row r="812" spans="1:15" outlineLevel="1">
      <c r="A812" s="120"/>
      <c r="B812" s="122" t="s">
        <v>1763</v>
      </c>
      <c r="C812" s="121" t="s">
        <v>1764</v>
      </c>
      <c r="D812" s="122"/>
      <c r="E812" s="122"/>
      <c r="F812" s="123"/>
      <c r="G812" s="230"/>
      <c r="H812" s="167"/>
      <c r="I812" s="120"/>
      <c r="J812" s="124"/>
      <c r="K812" s="230"/>
      <c r="L812" s="168"/>
      <c r="M812" s="202"/>
      <c r="N812" s="125"/>
    </row>
    <row r="813" spans="1:15" ht="98.25" outlineLevel="2">
      <c r="A813" s="126" t="s">
        <v>1765</v>
      </c>
      <c r="B813" s="127" t="s">
        <v>1766</v>
      </c>
      <c r="C813" s="133" t="s">
        <v>1767</v>
      </c>
      <c r="D813" s="39" t="s">
        <v>88</v>
      </c>
      <c r="E813" s="128">
        <v>196.14999999999998</v>
      </c>
      <c r="F813" s="100">
        <v>653266</v>
      </c>
      <c r="G813" s="186">
        <f>F813*E813</f>
        <v>128138125.89999999</v>
      </c>
      <c r="H813" s="100"/>
      <c r="I813" s="187">
        <v>196.14999999999998</v>
      </c>
      <c r="J813" s="101"/>
      <c r="K813" s="186">
        <f>J813*I813</f>
        <v>0</v>
      </c>
      <c r="L813" s="101"/>
      <c r="M813" s="188"/>
      <c r="N813" s="129"/>
    </row>
    <row r="814" spans="1:15" s="13" customFormat="1" ht="69" outlineLevel="2">
      <c r="A814" s="356"/>
      <c r="B814" s="357" t="s">
        <v>1768</v>
      </c>
      <c r="C814" s="358" t="s">
        <v>1769</v>
      </c>
      <c r="D814" s="105" t="s">
        <v>326</v>
      </c>
      <c r="E814" s="128">
        <v>2</v>
      </c>
      <c r="F814" s="111">
        <v>13809950</v>
      </c>
      <c r="G814" s="228">
        <f>F814*E814</f>
        <v>27619900</v>
      </c>
      <c r="H814" s="100"/>
      <c r="I814" s="187">
        <v>2</v>
      </c>
      <c r="J814" s="112"/>
      <c r="K814" s="228">
        <f>J814*I814</f>
        <v>0</v>
      </c>
      <c r="L814" s="101"/>
      <c r="M814" s="200"/>
      <c r="N814" s="113"/>
      <c r="O814" s="1"/>
    </row>
    <row r="815" spans="1:15" s="13" customFormat="1" ht="46.5" outlineLevel="2">
      <c r="A815" s="356"/>
      <c r="B815" s="357" t="s">
        <v>1770</v>
      </c>
      <c r="C815" s="358" t="s">
        <v>1771</v>
      </c>
      <c r="D815" s="105" t="s">
        <v>326</v>
      </c>
      <c r="E815" s="128">
        <v>1</v>
      </c>
      <c r="F815" s="111">
        <v>1797050.9699999997</v>
      </c>
      <c r="G815" s="228">
        <f>F815*E815</f>
        <v>1797050.9699999997</v>
      </c>
      <c r="H815" s="100"/>
      <c r="I815" s="187">
        <v>1</v>
      </c>
      <c r="J815" s="112"/>
      <c r="K815" s="228">
        <f>J815*I815</f>
        <v>0</v>
      </c>
      <c r="L815" s="101"/>
      <c r="M815" s="200"/>
      <c r="N815" s="113"/>
      <c r="O815" s="1"/>
    </row>
    <row r="816" spans="1:15" outlineLevel="2">
      <c r="A816" s="104"/>
      <c r="B816" s="38"/>
      <c r="C816" s="110"/>
      <c r="D816" s="38"/>
      <c r="E816" s="38"/>
      <c r="F816" s="111"/>
      <c r="G816" s="228"/>
      <c r="H816" s="111"/>
      <c r="I816" s="285"/>
      <c r="J816" s="112"/>
      <c r="K816" s="228"/>
      <c r="L816" s="112"/>
      <c r="M816" s="200"/>
      <c r="N816" s="113"/>
    </row>
    <row r="817" spans="1:14" outlineLevel="1">
      <c r="A817" s="120"/>
      <c r="B817" s="122"/>
      <c r="C817" s="121" t="s">
        <v>1772</v>
      </c>
      <c r="D817" s="122"/>
      <c r="E817" s="122"/>
      <c r="F817" s="123"/>
      <c r="G817" s="230">
        <f>G813+G814+G815</f>
        <v>157555076.86999997</v>
      </c>
      <c r="H817" s="167"/>
      <c r="I817" s="120"/>
      <c r="J817" s="124"/>
      <c r="K817" s="230">
        <f>K813+K814+K815</f>
        <v>0</v>
      </c>
      <c r="L817" s="168"/>
      <c r="M817" s="202"/>
      <c r="N817" s="125"/>
    </row>
    <row r="818" spans="1:14" outlineLevel="1">
      <c r="A818" s="104"/>
      <c r="B818" s="38"/>
      <c r="C818" s="110"/>
      <c r="D818" s="38"/>
      <c r="E818" s="38"/>
      <c r="F818" s="111"/>
      <c r="G818" s="228"/>
      <c r="H818" s="111"/>
      <c r="I818" s="285"/>
      <c r="J818" s="112"/>
      <c r="K818" s="228"/>
      <c r="L818" s="112"/>
      <c r="M818" s="200"/>
      <c r="N818" s="113"/>
    </row>
    <row r="819" spans="1:14" outlineLevel="1">
      <c r="A819" s="120"/>
      <c r="B819" s="122" t="s">
        <v>1773</v>
      </c>
      <c r="C819" s="121" t="s">
        <v>1774</v>
      </c>
      <c r="D819" s="122"/>
      <c r="E819" s="122"/>
      <c r="F819" s="123"/>
      <c r="G819" s="230"/>
      <c r="H819" s="167"/>
      <c r="I819" s="120"/>
      <c r="J819" s="124"/>
      <c r="K819" s="230"/>
      <c r="L819" s="168"/>
      <c r="M819" s="202"/>
      <c r="N819" s="125"/>
    </row>
    <row r="820" spans="1:14" ht="210.75" outlineLevel="2">
      <c r="A820" s="126" t="s">
        <v>1775</v>
      </c>
      <c r="B820" s="127" t="s">
        <v>1776</v>
      </c>
      <c r="C820" s="133" t="s">
        <v>1777</v>
      </c>
      <c r="D820" s="39" t="s">
        <v>326</v>
      </c>
      <c r="E820" s="128">
        <v>2</v>
      </c>
      <c r="F820" s="100">
        <v>10281600</v>
      </c>
      <c r="G820" s="186">
        <f t="shared" ref="G820:G841" si="57">F820*E820</f>
        <v>20563200</v>
      </c>
      <c r="H820" s="100"/>
      <c r="I820" s="187">
        <v>2</v>
      </c>
      <c r="J820" s="101"/>
      <c r="K820" s="186">
        <f t="shared" ref="K820:K841" si="58">J820*I820</f>
        <v>0</v>
      </c>
      <c r="L820" s="101"/>
      <c r="M820" s="188"/>
      <c r="N820" s="129"/>
    </row>
    <row r="821" spans="1:14" ht="210.75" outlineLevel="2">
      <c r="A821" s="126" t="s">
        <v>1778</v>
      </c>
      <c r="B821" s="127" t="s">
        <v>1779</v>
      </c>
      <c r="C821" s="133" t="s">
        <v>1780</v>
      </c>
      <c r="D821" s="39" t="s">
        <v>326</v>
      </c>
      <c r="E821" s="128">
        <v>1</v>
      </c>
      <c r="F821" s="100">
        <v>12084450</v>
      </c>
      <c r="G821" s="186">
        <f t="shared" si="57"/>
        <v>12084450</v>
      </c>
      <c r="H821" s="100"/>
      <c r="I821" s="187">
        <v>1</v>
      </c>
      <c r="J821" s="101"/>
      <c r="K821" s="186">
        <f t="shared" si="58"/>
        <v>0</v>
      </c>
      <c r="L821" s="101"/>
      <c r="M821" s="188"/>
      <c r="N821" s="129"/>
    </row>
    <row r="822" spans="1:14" ht="112.5" outlineLevel="2">
      <c r="A822" s="126" t="s">
        <v>1781</v>
      </c>
      <c r="B822" s="127" t="s">
        <v>1782</v>
      </c>
      <c r="C822" s="133" t="s">
        <v>1783</v>
      </c>
      <c r="D822" s="39" t="s">
        <v>326</v>
      </c>
      <c r="E822" s="128">
        <v>17</v>
      </c>
      <c r="F822" s="100">
        <v>3561332.13</v>
      </c>
      <c r="G822" s="186">
        <f t="shared" si="57"/>
        <v>60542646.210000001</v>
      </c>
      <c r="H822" s="100"/>
      <c r="I822" s="187">
        <v>17</v>
      </c>
      <c r="J822" s="101"/>
      <c r="K822" s="186">
        <f t="shared" si="58"/>
        <v>0</v>
      </c>
      <c r="L822" s="101"/>
      <c r="M822" s="188"/>
      <c r="N822" s="129"/>
    </row>
    <row r="823" spans="1:14" ht="126.75" outlineLevel="2">
      <c r="A823" s="126" t="s">
        <v>1784</v>
      </c>
      <c r="B823" s="127" t="s">
        <v>1785</v>
      </c>
      <c r="C823" s="133" t="s">
        <v>1786</v>
      </c>
      <c r="D823" s="39" t="s">
        <v>326</v>
      </c>
      <c r="E823" s="128">
        <v>28</v>
      </c>
      <c r="F823" s="100">
        <v>4430151.13</v>
      </c>
      <c r="G823" s="186">
        <f t="shared" si="57"/>
        <v>124044231.64</v>
      </c>
      <c r="H823" s="100"/>
      <c r="I823" s="187">
        <v>28</v>
      </c>
      <c r="J823" s="101"/>
      <c r="K823" s="186">
        <f t="shared" si="58"/>
        <v>0</v>
      </c>
      <c r="L823" s="101"/>
      <c r="M823" s="188"/>
      <c r="N823" s="129"/>
    </row>
    <row r="824" spans="1:14" ht="141" outlineLevel="2">
      <c r="A824" s="126" t="s">
        <v>1787</v>
      </c>
      <c r="B824" s="127" t="s">
        <v>1788</v>
      </c>
      <c r="C824" s="133" t="s">
        <v>1789</v>
      </c>
      <c r="D824" s="39" t="s">
        <v>326</v>
      </c>
      <c r="E824" s="128">
        <v>32</v>
      </c>
      <c r="F824" s="100">
        <v>4195602.13</v>
      </c>
      <c r="G824" s="186">
        <f t="shared" si="57"/>
        <v>134259268.16</v>
      </c>
      <c r="H824" s="100"/>
      <c r="I824" s="187">
        <v>32</v>
      </c>
      <c r="J824" s="101"/>
      <c r="K824" s="186">
        <f t="shared" si="58"/>
        <v>0</v>
      </c>
      <c r="L824" s="101"/>
      <c r="M824" s="188"/>
      <c r="N824" s="129"/>
    </row>
    <row r="825" spans="1:14" ht="141" outlineLevel="2">
      <c r="A825" s="126" t="s">
        <v>1790</v>
      </c>
      <c r="B825" s="127" t="s">
        <v>1791</v>
      </c>
      <c r="C825" s="133" t="s">
        <v>1792</v>
      </c>
      <c r="D825" s="39" t="s">
        <v>326</v>
      </c>
      <c r="E825" s="128">
        <v>2</v>
      </c>
      <c r="F825" s="100">
        <v>5271957.13</v>
      </c>
      <c r="G825" s="186">
        <f t="shared" si="57"/>
        <v>10543914.26</v>
      </c>
      <c r="H825" s="100"/>
      <c r="I825" s="187">
        <v>2</v>
      </c>
      <c r="J825" s="101"/>
      <c r="K825" s="186">
        <f t="shared" si="58"/>
        <v>0</v>
      </c>
      <c r="L825" s="101"/>
      <c r="M825" s="188"/>
      <c r="N825" s="129"/>
    </row>
    <row r="826" spans="1:14" ht="84.75" outlineLevel="2">
      <c r="A826" s="126" t="s">
        <v>1793</v>
      </c>
      <c r="B826" s="127" t="s">
        <v>1794</v>
      </c>
      <c r="C826" s="133" t="s">
        <v>1795</v>
      </c>
      <c r="D826" s="39" t="s">
        <v>326</v>
      </c>
      <c r="E826" s="128">
        <v>4</v>
      </c>
      <c r="F826" s="100">
        <v>2894932.13</v>
      </c>
      <c r="G826" s="186">
        <f t="shared" si="57"/>
        <v>11579728.52</v>
      </c>
      <c r="H826" s="100"/>
      <c r="I826" s="187">
        <v>4</v>
      </c>
      <c r="J826" s="101"/>
      <c r="K826" s="186">
        <f t="shared" si="58"/>
        <v>0</v>
      </c>
      <c r="L826" s="101"/>
      <c r="M826" s="188"/>
      <c r="N826" s="129"/>
    </row>
    <row r="827" spans="1:14" ht="126.75" outlineLevel="2">
      <c r="A827" s="126" t="s">
        <v>1796</v>
      </c>
      <c r="B827" s="127" t="s">
        <v>1797</v>
      </c>
      <c r="C827" s="133" t="s">
        <v>1798</v>
      </c>
      <c r="D827" s="39" t="s">
        <v>326</v>
      </c>
      <c r="E827" s="128">
        <v>3</v>
      </c>
      <c r="F827" s="100">
        <v>4156332.13</v>
      </c>
      <c r="G827" s="186">
        <f t="shared" si="57"/>
        <v>12468996.390000001</v>
      </c>
      <c r="H827" s="100"/>
      <c r="I827" s="187">
        <v>3</v>
      </c>
      <c r="J827" s="101"/>
      <c r="K827" s="186">
        <f t="shared" si="58"/>
        <v>0</v>
      </c>
      <c r="L827" s="101"/>
      <c r="M827" s="188"/>
      <c r="N827" s="129"/>
    </row>
    <row r="828" spans="1:14" ht="112.5" outlineLevel="2">
      <c r="A828" s="126" t="s">
        <v>1799</v>
      </c>
      <c r="B828" s="127" t="s">
        <v>1800</v>
      </c>
      <c r="C828" s="133" t="s">
        <v>1801</v>
      </c>
      <c r="D828" s="39" t="s">
        <v>326</v>
      </c>
      <c r="E828" s="128">
        <v>1</v>
      </c>
      <c r="F828" s="100">
        <v>6298332.1299999999</v>
      </c>
      <c r="G828" s="186">
        <f t="shared" si="57"/>
        <v>6298332.1299999999</v>
      </c>
      <c r="H828" s="100"/>
      <c r="I828" s="187">
        <v>1</v>
      </c>
      <c r="J828" s="101"/>
      <c r="K828" s="186">
        <f t="shared" si="58"/>
        <v>0</v>
      </c>
      <c r="L828" s="101"/>
      <c r="M828" s="188"/>
      <c r="N828" s="129"/>
    </row>
    <row r="829" spans="1:14" ht="141" outlineLevel="2">
      <c r="A829" s="126" t="s">
        <v>1802</v>
      </c>
      <c r="B829" s="127" t="s">
        <v>1803</v>
      </c>
      <c r="C829" s="133" t="s">
        <v>1804</v>
      </c>
      <c r="D829" s="39" t="s">
        <v>326</v>
      </c>
      <c r="E829" s="128">
        <v>29</v>
      </c>
      <c r="F829" s="100">
        <v>5865529.1299999999</v>
      </c>
      <c r="G829" s="186">
        <f t="shared" si="57"/>
        <v>170100344.77000001</v>
      </c>
      <c r="H829" s="100"/>
      <c r="I829" s="187">
        <v>29</v>
      </c>
      <c r="J829" s="101"/>
      <c r="K829" s="186">
        <f t="shared" si="58"/>
        <v>0</v>
      </c>
      <c r="L829" s="101"/>
      <c r="M829" s="188"/>
      <c r="N829" s="129"/>
    </row>
    <row r="830" spans="1:14" ht="126.75" outlineLevel="2">
      <c r="A830" s="126" t="s">
        <v>1805</v>
      </c>
      <c r="B830" s="127" t="s">
        <v>1806</v>
      </c>
      <c r="C830" s="133" t="s">
        <v>1807</v>
      </c>
      <c r="D830" s="39" t="s">
        <v>326</v>
      </c>
      <c r="E830" s="128">
        <v>3</v>
      </c>
      <c r="F830" s="100">
        <v>5746529.1299999999</v>
      </c>
      <c r="G830" s="186">
        <f t="shared" si="57"/>
        <v>17239587.390000001</v>
      </c>
      <c r="H830" s="100"/>
      <c r="I830" s="187">
        <v>3</v>
      </c>
      <c r="J830" s="101"/>
      <c r="K830" s="186">
        <f t="shared" si="58"/>
        <v>0</v>
      </c>
      <c r="L830" s="101"/>
      <c r="M830" s="188"/>
      <c r="N830" s="129"/>
    </row>
    <row r="831" spans="1:14" ht="126.75" outlineLevel="2">
      <c r="A831" s="126" t="s">
        <v>1808</v>
      </c>
      <c r="B831" s="127" t="s">
        <v>1809</v>
      </c>
      <c r="C831" s="133" t="s">
        <v>1810</v>
      </c>
      <c r="D831" s="39" t="s">
        <v>326</v>
      </c>
      <c r="E831" s="128">
        <v>2</v>
      </c>
      <c r="F831" s="100">
        <v>6429232.1299999999</v>
      </c>
      <c r="G831" s="186">
        <f t="shared" si="57"/>
        <v>12858464.26</v>
      </c>
      <c r="H831" s="100"/>
      <c r="I831" s="187">
        <v>2</v>
      </c>
      <c r="J831" s="101"/>
      <c r="K831" s="186">
        <f t="shared" si="58"/>
        <v>0</v>
      </c>
      <c r="L831" s="101"/>
      <c r="M831" s="188"/>
      <c r="N831" s="129"/>
    </row>
    <row r="832" spans="1:14" ht="98.25" outlineLevel="2">
      <c r="A832" s="126" t="s">
        <v>1811</v>
      </c>
      <c r="B832" s="127" t="s">
        <v>1812</v>
      </c>
      <c r="C832" s="133" t="s">
        <v>1813</v>
      </c>
      <c r="D832" s="39" t="s">
        <v>326</v>
      </c>
      <c r="E832" s="128">
        <v>51</v>
      </c>
      <c r="F832" s="100">
        <v>2728332.13</v>
      </c>
      <c r="G832" s="186">
        <f t="shared" si="57"/>
        <v>139144938.63</v>
      </c>
      <c r="H832" s="100"/>
      <c r="I832" s="187">
        <v>51</v>
      </c>
      <c r="J832" s="101"/>
      <c r="K832" s="186">
        <f t="shared" si="58"/>
        <v>0</v>
      </c>
      <c r="L832" s="101"/>
      <c r="M832" s="188"/>
      <c r="N832" s="129"/>
    </row>
    <row r="833" spans="1:14" ht="141" outlineLevel="2">
      <c r="A833" s="126" t="s">
        <v>1814</v>
      </c>
      <c r="B833" s="127" t="s">
        <v>1815</v>
      </c>
      <c r="C833" s="133" t="s">
        <v>1816</v>
      </c>
      <c r="D833" s="39" t="s">
        <v>326</v>
      </c>
      <c r="E833" s="128">
        <v>5</v>
      </c>
      <c r="F833" s="100">
        <v>3664862.13</v>
      </c>
      <c r="G833" s="186">
        <f t="shared" si="57"/>
        <v>18324310.649999999</v>
      </c>
      <c r="H833" s="100"/>
      <c r="I833" s="187">
        <v>5</v>
      </c>
      <c r="J833" s="101"/>
      <c r="K833" s="186">
        <f t="shared" si="58"/>
        <v>0</v>
      </c>
      <c r="L833" s="101"/>
      <c r="M833" s="188"/>
      <c r="N833" s="129"/>
    </row>
    <row r="834" spans="1:14" ht="141" outlineLevel="2">
      <c r="A834" s="126" t="s">
        <v>1817</v>
      </c>
      <c r="B834" s="127" t="s">
        <v>1818</v>
      </c>
      <c r="C834" s="133" t="s">
        <v>1819</v>
      </c>
      <c r="D834" s="39" t="s">
        <v>326</v>
      </c>
      <c r="E834" s="128">
        <v>5</v>
      </c>
      <c r="F834" s="100">
        <v>3499452.13</v>
      </c>
      <c r="G834" s="186">
        <f t="shared" si="57"/>
        <v>17497260.649999999</v>
      </c>
      <c r="H834" s="100"/>
      <c r="I834" s="187">
        <v>5</v>
      </c>
      <c r="J834" s="101"/>
      <c r="K834" s="186">
        <f t="shared" si="58"/>
        <v>0</v>
      </c>
      <c r="L834" s="101"/>
      <c r="M834" s="188"/>
      <c r="N834" s="129"/>
    </row>
    <row r="835" spans="1:14" ht="84.75" outlineLevel="2">
      <c r="A835" s="126" t="s">
        <v>1820</v>
      </c>
      <c r="B835" s="127" t="s">
        <v>1821</v>
      </c>
      <c r="C835" s="133" t="s">
        <v>1822</v>
      </c>
      <c r="D835" s="39" t="s">
        <v>326</v>
      </c>
      <c r="E835" s="128">
        <v>2</v>
      </c>
      <c r="F835" s="100">
        <v>5822332.1299999999</v>
      </c>
      <c r="G835" s="186">
        <f t="shared" si="57"/>
        <v>11644664.26</v>
      </c>
      <c r="H835" s="100"/>
      <c r="I835" s="187">
        <v>2</v>
      </c>
      <c r="J835" s="101"/>
      <c r="K835" s="186">
        <f t="shared" si="58"/>
        <v>0</v>
      </c>
      <c r="L835" s="101"/>
      <c r="M835" s="188"/>
      <c r="N835" s="129"/>
    </row>
    <row r="836" spans="1:14" ht="84.75" outlineLevel="2">
      <c r="A836" s="126" t="s">
        <v>1823</v>
      </c>
      <c r="B836" s="127" t="s">
        <v>1824</v>
      </c>
      <c r="C836" s="133" t="s">
        <v>1825</v>
      </c>
      <c r="D836" s="39" t="s">
        <v>326</v>
      </c>
      <c r="E836" s="128">
        <v>5</v>
      </c>
      <c r="F836" s="100">
        <v>1262252.1299999999</v>
      </c>
      <c r="G836" s="186">
        <f t="shared" si="57"/>
        <v>6311260.6499999994</v>
      </c>
      <c r="H836" s="100"/>
      <c r="I836" s="187">
        <v>5</v>
      </c>
      <c r="J836" s="101"/>
      <c r="K836" s="186">
        <f t="shared" si="58"/>
        <v>0</v>
      </c>
      <c r="L836" s="101"/>
      <c r="M836" s="188"/>
      <c r="N836" s="129"/>
    </row>
    <row r="837" spans="1:14" ht="98.25" outlineLevel="2">
      <c r="A837" s="126" t="s">
        <v>1826</v>
      </c>
      <c r="B837" s="127" t="s">
        <v>1827</v>
      </c>
      <c r="C837" s="133" t="s">
        <v>1828</v>
      </c>
      <c r="D837" s="39" t="s">
        <v>326</v>
      </c>
      <c r="E837" s="128">
        <v>48</v>
      </c>
      <c r="F837" s="100">
        <v>1203942.1299999999</v>
      </c>
      <c r="G837" s="186">
        <f t="shared" si="57"/>
        <v>57789222.239999995</v>
      </c>
      <c r="H837" s="100"/>
      <c r="I837" s="187">
        <v>48</v>
      </c>
      <c r="J837" s="101"/>
      <c r="K837" s="186">
        <f t="shared" si="58"/>
        <v>0</v>
      </c>
      <c r="L837" s="101"/>
      <c r="M837" s="188"/>
      <c r="N837" s="129"/>
    </row>
    <row r="838" spans="1:14" ht="70.5" outlineLevel="2">
      <c r="A838" s="126" t="s">
        <v>1829</v>
      </c>
      <c r="B838" s="127" t="s">
        <v>1830</v>
      </c>
      <c r="C838" s="133" t="s">
        <v>1831</v>
      </c>
      <c r="D838" s="39" t="s">
        <v>326</v>
      </c>
      <c r="E838" s="128">
        <v>12</v>
      </c>
      <c r="F838" s="100">
        <v>3670332.13</v>
      </c>
      <c r="G838" s="186">
        <f t="shared" si="57"/>
        <v>44043985.560000002</v>
      </c>
      <c r="H838" s="100"/>
      <c r="I838" s="187">
        <v>12</v>
      </c>
      <c r="J838" s="101"/>
      <c r="K838" s="186">
        <f t="shared" si="58"/>
        <v>0</v>
      </c>
      <c r="L838" s="101"/>
      <c r="M838" s="188"/>
      <c r="N838" s="129"/>
    </row>
    <row r="839" spans="1:14" ht="154.5" outlineLevel="2">
      <c r="A839" s="126" t="s">
        <v>1832</v>
      </c>
      <c r="B839" s="127" t="s">
        <v>1833</v>
      </c>
      <c r="C839" s="133" t="s">
        <v>1834</v>
      </c>
      <c r="D839" s="39" t="s">
        <v>326</v>
      </c>
      <c r="E839" s="128">
        <v>2</v>
      </c>
      <c r="F839" s="100">
        <v>4460332.13</v>
      </c>
      <c r="G839" s="186">
        <f t="shared" si="57"/>
        <v>8920664.2599999998</v>
      </c>
      <c r="H839" s="100"/>
      <c r="I839" s="187">
        <v>2</v>
      </c>
      <c r="J839" s="101"/>
      <c r="K839" s="186">
        <f t="shared" si="58"/>
        <v>0</v>
      </c>
      <c r="L839" s="101"/>
      <c r="M839" s="188"/>
      <c r="N839" s="129"/>
    </row>
    <row r="840" spans="1:14" ht="126.75" outlineLevel="2">
      <c r="A840" s="126"/>
      <c r="B840" s="127" t="s">
        <v>1835</v>
      </c>
      <c r="C840" s="133" t="s">
        <v>1836</v>
      </c>
      <c r="D840" s="39" t="s">
        <v>326</v>
      </c>
      <c r="E840" s="128">
        <v>4</v>
      </c>
      <c r="F840" s="305">
        <v>1720000</v>
      </c>
      <c r="G840" s="306">
        <f t="shared" si="57"/>
        <v>6880000</v>
      </c>
      <c r="H840" s="100"/>
      <c r="I840" s="187">
        <v>4</v>
      </c>
      <c r="J840" s="131"/>
      <c r="K840" s="306">
        <f t="shared" si="58"/>
        <v>0</v>
      </c>
      <c r="L840" s="101"/>
      <c r="M840" s="203"/>
      <c r="N840" s="132"/>
    </row>
    <row r="841" spans="1:14" ht="126.75" outlineLevel="2">
      <c r="A841" s="126"/>
      <c r="B841" s="127" t="s">
        <v>1837</v>
      </c>
      <c r="C841" s="133" t="s">
        <v>1838</v>
      </c>
      <c r="D841" s="39" t="s">
        <v>326</v>
      </c>
      <c r="E841" s="128">
        <v>9</v>
      </c>
      <c r="F841" s="305">
        <v>1790000</v>
      </c>
      <c r="G841" s="306">
        <f t="shared" si="57"/>
        <v>16110000</v>
      </c>
      <c r="H841" s="100"/>
      <c r="I841" s="187">
        <v>9</v>
      </c>
      <c r="J841" s="131"/>
      <c r="K841" s="306">
        <f t="shared" si="58"/>
        <v>0</v>
      </c>
      <c r="L841" s="101"/>
      <c r="M841" s="203"/>
      <c r="N841" s="132"/>
    </row>
    <row r="842" spans="1:14" outlineLevel="2">
      <c r="A842" s="104"/>
      <c r="B842" s="38"/>
      <c r="C842" s="110"/>
      <c r="D842" s="38"/>
      <c r="E842" s="38"/>
      <c r="F842" s="111"/>
      <c r="G842" s="228"/>
      <c r="H842" s="111"/>
      <c r="I842" s="285"/>
      <c r="J842" s="112"/>
      <c r="K842" s="228"/>
      <c r="L842" s="112"/>
      <c r="M842" s="200"/>
      <c r="N842" s="113"/>
    </row>
    <row r="843" spans="1:14" outlineLevel="1">
      <c r="A843" s="120"/>
      <c r="B843" s="122"/>
      <c r="C843" s="121" t="s">
        <v>1839</v>
      </c>
      <c r="D843" s="122"/>
      <c r="E843" s="122"/>
      <c r="F843" s="123"/>
      <c r="G843" s="230">
        <f>SUM(G820:G841)</f>
        <v>919249470.62999988</v>
      </c>
      <c r="H843" s="167"/>
      <c r="I843" s="120"/>
      <c r="J843" s="124"/>
      <c r="K843" s="230">
        <f>SUM(K820:K841)</f>
        <v>0</v>
      </c>
      <c r="L843" s="168"/>
      <c r="M843" s="202"/>
      <c r="N843" s="125"/>
    </row>
    <row r="844" spans="1:14" outlineLevel="1">
      <c r="A844" s="104"/>
      <c r="B844" s="38"/>
      <c r="C844" s="110"/>
      <c r="D844" s="38"/>
      <c r="E844" s="38"/>
      <c r="F844" s="111"/>
      <c r="G844" s="228"/>
      <c r="H844" s="111"/>
      <c r="I844" s="285"/>
      <c r="J844" s="112"/>
      <c r="K844" s="228"/>
      <c r="L844" s="112"/>
      <c r="M844" s="200"/>
      <c r="N844" s="113"/>
    </row>
    <row r="845" spans="1:14" outlineLevel="1">
      <c r="A845" s="120"/>
      <c r="B845" s="122" t="s">
        <v>1840</v>
      </c>
      <c r="C845" s="121" t="s">
        <v>1841</v>
      </c>
      <c r="D845" s="122"/>
      <c r="E845" s="122"/>
      <c r="F845" s="123"/>
      <c r="G845" s="230"/>
      <c r="H845" s="167"/>
      <c r="I845" s="120"/>
      <c r="J845" s="124"/>
      <c r="K845" s="230"/>
      <c r="L845" s="168"/>
      <c r="M845" s="202"/>
      <c r="N845" s="125"/>
    </row>
    <row r="846" spans="1:14" ht="154.5" outlineLevel="2">
      <c r="A846" s="126" t="s">
        <v>1842</v>
      </c>
      <c r="B846" s="127" t="s">
        <v>1843</v>
      </c>
      <c r="C846" s="133" t="s">
        <v>1844</v>
      </c>
      <c r="D846" s="39" t="s">
        <v>88</v>
      </c>
      <c r="E846" s="128">
        <v>715.47</v>
      </c>
      <c r="F846" s="100">
        <v>1855417.1311040001</v>
      </c>
      <c r="G846" s="186">
        <f>F846*E846</f>
        <v>1327495294.7909791</v>
      </c>
      <c r="H846" s="100"/>
      <c r="I846" s="187">
        <v>715.47</v>
      </c>
      <c r="J846" s="101"/>
      <c r="K846" s="186">
        <f>J846*I846</f>
        <v>0</v>
      </c>
      <c r="L846" s="101"/>
      <c r="M846" s="188"/>
      <c r="N846" s="129"/>
    </row>
    <row r="847" spans="1:14" ht="112.5" outlineLevel="2">
      <c r="A847" s="126" t="s">
        <v>1845</v>
      </c>
      <c r="B847" s="127" t="s">
        <v>1846</v>
      </c>
      <c r="C847" s="133" t="s">
        <v>1847</v>
      </c>
      <c r="D847" s="39" t="s">
        <v>88</v>
      </c>
      <c r="E847" s="128">
        <v>1306.54</v>
      </c>
      <c r="F847" s="100">
        <v>1076709.8922080002</v>
      </c>
      <c r="G847" s="186">
        <f>F847*E847</f>
        <v>1406764542.5654404</v>
      </c>
      <c r="H847" s="100"/>
      <c r="I847" s="187">
        <v>1306.54</v>
      </c>
      <c r="J847" s="101"/>
      <c r="K847" s="186">
        <f>J847*I847</f>
        <v>0</v>
      </c>
      <c r="L847" s="101"/>
      <c r="M847" s="188"/>
      <c r="N847" s="129"/>
    </row>
    <row r="848" spans="1:14" outlineLevel="2">
      <c r="A848" s="104"/>
      <c r="B848" s="38"/>
      <c r="C848" s="110"/>
      <c r="D848" s="38"/>
      <c r="E848" s="38"/>
      <c r="F848" s="111"/>
      <c r="G848" s="228"/>
      <c r="H848" s="111"/>
      <c r="I848" s="285"/>
      <c r="J848" s="112"/>
      <c r="K848" s="228"/>
      <c r="L848" s="112"/>
      <c r="M848" s="200"/>
      <c r="N848" s="113"/>
    </row>
    <row r="849" spans="1:14" outlineLevel="1">
      <c r="A849" s="120"/>
      <c r="B849" s="122"/>
      <c r="C849" s="121" t="s">
        <v>1848</v>
      </c>
      <c r="D849" s="122"/>
      <c r="E849" s="122"/>
      <c r="F849" s="123"/>
      <c r="G849" s="230">
        <f>SUM(G846:G847)</f>
        <v>2734259837.3564196</v>
      </c>
      <c r="H849" s="167"/>
      <c r="I849" s="120"/>
      <c r="J849" s="124"/>
      <c r="K849" s="230">
        <f>SUM(K846:K847)</f>
        <v>0</v>
      </c>
      <c r="L849" s="168"/>
      <c r="M849" s="202"/>
      <c r="N849" s="125"/>
    </row>
    <row r="850" spans="1:14" outlineLevel="1">
      <c r="A850" s="104"/>
      <c r="B850" s="38"/>
      <c r="C850" s="110"/>
      <c r="D850" s="38"/>
      <c r="E850" s="38"/>
      <c r="F850" s="111"/>
      <c r="G850" s="228"/>
      <c r="H850" s="111"/>
      <c r="I850" s="285"/>
      <c r="J850" s="112"/>
      <c r="K850" s="228"/>
      <c r="L850" s="112"/>
      <c r="M850" s="200"/>
      <c r="N850" s="113"/>
    </row>
    <row r="851" spans="1:14" outlineLevel="1">
      <c r="A851" s="120"/>
      <c r="B851" s="122" t="s">
        <v>1849</v>
      </c>
      <c r="C851" s="121" t="s">
        <v>1850</v>
      </c>
      <c r="D851" s="122"/>
      <c r="E851" s="122"/>
      <c r="F851" s="123"/>
      <c r="G851" s="230"/>
      <c r="H851" s="167"/>
      <c r="I851" s="120"/>
      <c r="J851" s="124"/>
      <c r="K851" s="230"/>
      <c r="L851" s="168"/>
      <c r="M851" s="202"/>
      <c r="N851" s="125"/>
    </row>
    <row r="852" spans="1:14" outlineLevel="2">
      <c r="A852" s="126" t="s">
        <v>1851</v>
      </c>
      <c r="B852" s="301"/>
      <c r="C852" s="302"/>
      <c r="D852" s="303"/>
      <c r="E852" s="304"/>
      <c r="F852" s="305"/>
      <c r="G852" s="306"/>
      <c r="H852" s="100"/>
      <c r="I852" s="307"/>
      <c r="J852" s="131"/>
      <c r="K852" s="306"/>
      <c r="L852" s="101"/>
      <c r="M852" s="203"/>
      <c r="N852" s="132"/>
    </row>
    <row r="853" spans="1:14" ht="98.25" outlineLevel="2">
      <c r="A853" s="126" t="s">
        <v>1852</v>
      </c>
      <c r="B853" s="127" t="s">
        <v>1853</v>
      </c>
      <c r="C853" s="133" t="s">
        <v>1854</v>
      </c>
      <c r="D853" s="39" t="s">
        <v>190</v>
      </c>
      <c r="E853" s="304">
        <v>358.75</v>
      </c>
      <c r="F853" s="305">
        <v>550940</v>
      </c>
      <c r="G853" s="306">
        <f>F853*E853</f>
        <v>197649725</v>
      </c>
      <c r="H853" s="100"/>
      <c r="I853" s="307">
        <v>358.75</v>
      </c>
      <c r="J853" s="131"/>
      <c r="K853" s="306">
        <f>J853*I853</f>
        <v>0</v>
      </c>
      <c r="L853" s="101"/>
      <c r="M853" s="203"/>
      <c r="N853" s="132"/>
    </row>
    <row r="854" spans="1:14" outlineLevel="2">
      <c r="A854" s="126" t="s">
        <v>1855</v>
      </c>
      <c r="B854" s="301"/>
      <c r="C854" s="302"/>
      <c r="D854" s="303"/>
      <c r="E854" s="304"/>
      <c r="F854" s="305"/>
      <c r="G854" s="306"/>
      <c r="H854" s="100"/>
      <c r="I854" s="307"/>
      <c r="J854" s="131"/>
      <c r="K854" s="306"/>
      <c r="L854" s="101"/>
      <c r="M854" s="203"/>
      <c r="N854" s="132"/>
    </row>
    <row r="855" spans="1:14" outlineLevel="1">
      <c r="A855" s="120"/>
      <c r="B855" s="122"/>
      <c r="C855" s="121" t="s">
        <v>1856</v>
      </c>
      <c r="D855" s="122"/>
      <c r="E855" s="122"/>
      <c r="F855" s="123"/>
      <c r="G855" s="230">
        <f>SUM(G852:G854)</f>
        <v>197649725</v>
      </c>
      <c r="H855" s="167"/>
      <c r="I855" s="120"/>
      <c r="J855" s="124"/>
      <c r="K855" s="230">
        <f>SUM(K852:K854)</f>
        <v>0</v>
      </c>
      <c r="L855" s="168"/>
      <c r="M855" s="202"/>
      <c r="N855" s="125"/>
    </row>
    <row r="856" spans="1:14" ht="28.5">
      <c r="A856" s="114"/>
      <c r="B856" s="115"/>
      <c r="C856" s="116" t="s">
        <v>1857</v>
      </c>
      <c r="D856" s="115"/>
      <c r="E856" s="115"/>
      <c r="F856" s="117"/>
      <c r="G856" s="359">
        <f>SUM(G855+G849+G843+G817+G810+G804)</f>
        <v>12360052232.41172</v>
      </c>
      <c r="H856" s="167"/>
      <c r="I856" s="360"/>
      <c r="J856" s="118"/>
      <c r="K856" s="359">
        <f>SUM(K855+K849+K843+K817+K810+K804)</f>
        <v>0</v>
      </c>
      <c r="L856" s="168"/>
      <c r="M856" s="201"/>
      <c r="N856" s="119"/>
    </row>
    <row r="857" spans="1:14">
      <c r="A857" s="104"/>
      <c r="B857" s="38"/>
      <c r="C857" s="110"/>
      <c r="D857" s="38"/>
      <c r="E857" s="38"/>
      <c r="F857" s="111"/>
      <c r="G857" s="228"/>
      <c r="H857" s="111"/>
      <c r="I857" s="285"/>
      <c r="J857" s="112"/>
      <c r="K857" s="228"/>
      <c r="L857" s="112"/>
      <c r="M857" s="200"/>
      <c r="N857" s="113"/>
    </row>
    <row r="858" spans="1:14">
      <c r="A858" s="114"/>
      <c r="B858" s="115" t="s">
        <v>1858</v>
      </c>
      <c r="C858" s="116" t="s">
        <v>1859</v>
      </c>
      <c r="D858" s="115"/>
      <c r="E858" s="115"/>
      <c r="F858" s="117"/>
      <c r="G858" s="229"/>
      <c r="H858" s="167"/>
      <c r="I858" s="114"/>
      <c r="J858" s="118"/>
      <c r="K858" s="229"/>
      <c r="L858" s="168"/>
      <c r="M858" s="201"/>
      <c r="N858" s="119"/>
    </row>
    <row r="859" spans="1:14" outlineLevel="1">
      <c r="A859" s="104"/>
      <c r="B859" s="38"/>
      <c r="C859" s="110"/>
      <c r="D859" s="38"/>
      <c r="E859" s="38"/>
      <c r="F859" s="111"/>
      <c r="G859" s="228"/>
      <c r="H859" s="111"/>
      <c r="I859" s="285"/>
      <c r="J859" s="112"/>
      <c r="K859" s="228"/>
      <c r="L859" s="112"/>
      <c r="M859" s="200"/>
      <c r="N859" s="113"/>
    </row>
    <row r="860" spans="1:14" outlineLevel="1">
      <c r="A860" s="120"/>
      <c r="B860" s="122" t="s">
        <v>1860</v>
      </c>
      <c r="C860" s="121" t="s">
        <v>1861</v>
      </c>
      <c r="D860" s="122"/>
      <c r="E860" s="122"/>
      <c r="F860" s="123"/>
      <c r="G860" s="230"/>
      <c r="H860" s="167"/>
      <c r="I860" s="120"/>
      <c r="J860" s="124"/>
      <c r="K860" s="230"/>
      <c r="L860" s="168"/>
      <c r="M860" s="202"/>
      <c r="N860" s="125"/>
    </row>
    <row r="861" spans="1:14" outlineLevel="2">
      <c r="A861" s="104"/>
      <c r="B861" s="38"/>
      <c r="C861" s="110"/>
      <c r="D861" s="38"/>
      <c r="E861" s="38"/>
      <c r="F861" s="111"/>
      <c r="G861" s="228"/>
      <c r="H861" s="111"/>
      <c r="I861" s="285"/>
      <c r="J861" s="112"/>
      <c r="K861" s="228"/>
      <c r="L861" s="112"/>
      <c r="M861" s="200"/>
      <c r="N861" s="113"/>
    </row>
    <row r="862" spans="1:14" outlineLevel="2">
      <c r="A862" s="138"/>
      <c r="B862" s="139" t="s">
        <v>1862</v>
      </c>
      <c r="C862" s="140" t="s">
        <v>1863</v>
      </c>
      <c r="D862" s="139"/>
      <c r="E862" s="139"/>
      <c r="F862" s="141"/>
      <c r="G862" s="231"/>
      <c r="H862" s="167"/>
      <c r="I862" s="138"/>
      <c r="J862" s="142"/>
      <c r="K862" s="231"/>
      <c r="L862" s="168"/>
      <c r="M862" s="206"/>
      <c r="N862" s="143"/>
    </row>
    <row r="863" spans="1:14" ht="28.5" outlineLevel="3">
      <c r="A863" s="126" t="s">
        <v>1864</v>
      </c>
      <c r="B863" s="127" t="s">
        <v>1865</v>
      </c>
      <c r="C863" s="133" t="s">
        <v>1866</v>
      </c>
      <c r="D863" s="39" t="s">
        <v>326</v>
      </c>
      <c r="E863" s="128">
        <v>3</v>
      </c>
      <c r="F863" s="313">
        <v>5700487</v>
      </c>
      <c r="G863" s="186">
        <f t="shared" ref="G863:G877" si="59">F863*E863</f>
        <v>17101461</v>
      </c>
      <c r="H863" s="100"/>
      <c r="I863" s="187">
        <v>3</v>
      </c>
      <c r="J863" s="136"/>
      <c r="K863" s="186">
        <f t="shared" ref="K863:K877" si="60">J863*I863</f>
        <v>0</v>
      </c>
      <c r="L863" s="101"/>
      <c r="M863" s="207"/>
      <c r="N863" s="129"/>
    </row>
    <row r="864" spans="1:14" ht="28.5" outlineLevel="3">
      <c r="A864" s="126" t="s">
        <v>1867</v>
      </c>
      <c r="B864" s="127" t="s">
        <v>1868</v>
      </c>
      <c r="C864" s="133" t="s">
        <v>1869</v>
      </c>
      <c r="D864" s="39" t="s">
        <v>326</v>
      </c>
      <c r="E864" s="128">
        <v>1</v>
      </c>
      <c r="F864" s="313">
        <v>6106931</v>
      </c>
      <c r="G864" s="186">
        <f t="shared" si="59"/>
        <v>6106931</v>
      </c>
      <c r="H864" s="100"/>
      <c r="I864" s="187">
        <v>1</v>
      </c>
      <c r="J864" s="136"/>
      <c r="K864" s="186">
        <f t="shared" si="60"/>
        <v>0</v>
      </c>
      <c r="L864" s="101"/>
      <c r="M864" s="207"/>
      <c r="N864" s="129"/>
    </row>
    <row r="865" spans="1:14" ht="28.5" outlineLevel="3">
      <c r="A865" s="126" t="s">
        <v>1870</v>
      </c>
      <c r="B865" s="127" t="s">
        <v>1871</v>
      </c>
      <c r="C865" s="133" t="s">
        <v>1872</v>
      </c>
      <c r="D865" s="39" t="s">
        <v>326</v>
      </c>
      <c r="E865" s="128">
        <v>2</v>
      </c>
      <c r="F865" s="313">
        <v>5783623</v>
      </c>
      <c r="G865" s="186">
        <f t="shared" si="59"/>
        <v>11567246</v>
      </c>
      <c r="H865" s="100"/>
      <c r="I865" s="187">
        <v>2</v>
      </c>
      <c r="J865" s="136"/>
      <c r="K865" s="186">
        <f t="shared" si="60"/>
        <v>0</v>
      </c>
      <c r="L865" s="101"/>
      <c r="M865" s="207"/>
      <c r="N865" s="129"/>
    </row>
    <row r="866" spans="1:14" ht="28.5" outlineLevel="3">
      <c r="A866" s="126" t="s">
        <v>1873</v>
      </c>
      <c r="B866" s="127" t="s">
        <v>1874</v>
      </c>
      <c r="C866" s="135" t="s">
        <v>1875</v>
      </c>
      <c r="D866" s="39" t="s">
        <v>326</v>
      </c>
      <c r="E866" s="128">
        <v>2</v>
      </c>
      <c r="F866" s="313">
        <v>6337866</v>
      </c>
      <c r="G866" s="186">
        <f t="shared" si="59"/>
        <v>12675732</v>
      </c>
      <c r="H866" s="100"/>
      <c r="I866" s="187">
        <v>2</v>
      </c>
      <c r="J866" s="136"/>
      <c r="K866" s="186">
        <f t="shared" si="60"/>
        <v>0</v>
      </c>
      <c r="L866" s="101"/>
      <c r="M866" s="207"/>
      <c r="N866" s="129"/>
    </row>
    <row r="867" spans="1:14" ht="28.5" outlineLevel="3">
      <c r="A867" s="126" t="s">
        <v>1876</v>
      </c>
      <c r="B867" s="127" t="s">
        <v>1877</v>
      </c>
      <c r="C867" s="135" t="s">
        <v>1878</v>
      </c>
      <c r="D867" s="39" t="s">
        <v>326</v>
      </c>
      <c r="E867" s="128">
        <v>3</v>
      </c>
      <c r="F867" s="313">
        <v>6337866</v>
      </c>
      <c r="G867" s="186">
        <f t="shared" si="59"/>
        <v>19013598</v>
      </c>
      <c r="H867" s="100"/>
      <c r="I867" s="187">
        <v>3</v>
      </c>
      <c r="J867" s="136"/>
      <c r="K867" s="186">
        <f t="shared" si="60"/>
        <v>0</v>
      </c>
      <c r="L867" s="101"/>
      <c r="M867" s="207"/>
      <c r="N867" s="129"/>
    </row>
    <row r="868" spans="1:14" ht="28.5" outlineLevel="3">
      <c r="A868" s="126" t="s">
        <v>1879</v>
      </c>
      <c r="B868" s="127" t="s">
        <v>1880</v>
      </c>
      <c r="C868" s="135" t="s">
        <v>1881</v>
      </c>
      <c r="D868" s="39" t="s">
        <v>326</v>
      </c>
      <c r="E868" s="128">
        <v>1</v>
      </c>
      <c r="F868" s="313">
        <v>6337866</v>
      </c>
      <c r="G868" s="186">
        <f t="shared" si="59"/>
        <v>6337866</v>
      </c>
      <c r="H868" s="100"/>
      <c r="I868" s="187">
        <v>1</v>
      </c>
      <c r="J868" s="136"/>
      <c r="K868" s="186">
        <f t="shared" si="60"/>
        <v>0</v>
      </c>
      <c r="L868" s="101"/>
      <c r="M868" s="207"/>
      <c r="N868" s="129"/>
    </row>
    <row r="869" spans="1:14" ht="28.5" outlineLevel="3">
      <c r="A869" s="126" t="s">
        <v>1882</v>
      </c>
      <c r="B869" s="127" t="s">
        <v>1883</v>
      </c>
      <c r="C869" s="135" t="s">
        <v>1884</v>
      </c>
      <c r="D869" s="39" t="s">
        <v>326</v>
      </c>
      <c r="E869" s="128">
        <v>2</v>
      </c>
      <c r="F869" s="313">
        <v>6337866</v>
      </c>
      <c r="G869" s="186">
        <f t="shared" si="59"/>
        <v>12675732</v>
      </c>
      <c r="H869" s="100"/>
      <c r="I869" s="187">
        <v>2</v>
      </c>
      <c r="J869" s="136"/>
      <c r="K869" s="186">
        <f t="shared" si="60"/>
        <v>0</v>
      </c>
      <c r="L869" s="101"/>
      <c r="M869" s="207"/>
      <c r="N869" s="129"/>
    </row>
    <row r="870" spans="1:14" ht="28.5" outlineLevel="3">
      <c r="A870" s="126" t="s">
        <v>1885</v>
      </c>
      <c r="B870" s="127" t="s">
        <v>1886</v>
      </c>
      <c r="C870" s="135" t="s">
        <v>1887</v>
      </c>
      <c r="D870" s="39" t="s">
        <v>326</v>
      </c>
      <c r="E870" s="128">
        <v>2</v>
      </c>
      <c r="F870" s="313">
        <v>6337866</v>
      </c>
      <c r="G870" s="186">
        <f t="shared" si="59"/>
        <v>12675732</v>
      </c>
      <c r="H870" s="100"/>
      <c r="I870" s="187">
        <v>2</v>
      </c>
      <c r="J870" s="136"/>
      <c r="K870" s="186">
        <f t="shared" si="60"/>
        <v>0</v>
      </c>
      <c r="L870" s="101"/>
      <c r="M870" s="207"/>
      <c r="N870" s="129"/>
    </row>
    <row r="871" spans="1:14" ht="28.5" outlineLevel="3">
      <c r="A871" s="126" t="s">
        <v>1888</v>
      </c>
      <c r="B871" s="127" t="s">
        <v>1889</v>
      </c>
      <c r="C871" s="135" t="s">
        <v>1890</v>
      </c>
      <c r="D871" s="39" t="s">
        <v>326</v>
      </c>
      <c r="E871" s="128">
        <v>12</v>
      </c>
      <c r="F871" s="313">
        <v>6439477</v>
      </c>
      <c r="G871" s="186">
        <f t="shared" si="59"/>
        <v>77273724</v>
      </c>
      <c r="H871" s="100"/>
      <c r="I871" s="187">
        <v>12</v>
      </c>
      <c r="J871" s="136"/>
      <c r="K871" s="186">
        <f t="shared" si="60"/>
        <v>0</v>
      </c>
      <c r="L871" s="101"/>
      <c r="M871" s="207"/>
      <c r="N871" s="129"/>
    </row>
    <row r="872" spans="1:14" ht="28.5" outlineLevel="3">
      <c r="A872" s="126" t="s">
        <v>1891</v>
      </c>
      <c r="B872" s="127" t="s">
        <v>1892</v>
      </c>
      <c r="C872" s="135" t="s">
        <v>1893</v>
      </c>
      <c r="D872" s="39" t="s">
        <v>326</v>
      </c>
      <c r="E872" s="128">
        <v>2</v>
      </c>
      <c r="F872" s="313">
        <v>6338208</v>
      </c>
      <c r="G872" s="186">
        <f t="shared" si="59"/>
        <v>12676416</v>
      </c>
      <c r="H872" s="100"/>
      <c r="I872" s="187">
        <v>2</v>
      </c>
      <c r="J872" s="136"/>
      <c r="K872" s="186">
        <f t="shared" si="60"/>
        <v>0</v>
      </c>
      <c r="L872" s="101"/>
      <c r="M872" s="207"/>
      <c r="N872" s="129"/>
    </row>
    <row r="873" spans="1:14" ht="28.5" outlineLevel="3">
      <c r="A873" s="126" t="s">
        <v>1894</v>
      </c>
      <c r="B873" s="127" t="s">
        <v>1895</v>
      </c>
      <c r="C873" s="135" t="s">
        <v>1896</v>
      </c>
      <c r="D873" s="39" t="s">
        <v>326</v>
      </c>
      <c r="E873" s="128">
        <v>2</v>
      </c>
      <c r="F873" s="313">
        <v>6439477</v>
      </c>
      <c r="G873" s="186">
        <f t="shared" si="59"/>
        <v>12878954</v>
      </c>
      <c r="H873" s="100"/>
      <c r="I873" s="187">
        <v>2</v>
      </c>
      <c r="J873" s="136"/>
      <c r="K873" s="186">
        <f t="shared" si="60"/>
        <v>0</v>
      </c>
      <c r="L873" s="101"/>
      <c r="M873" s="207"/>
      <c r="N873" s="129"/>
    </row>
    <row r="874" spans="1:14" ht="28.5" outlineLevel="3">
      <c r="A874" s="126" t="s">
        <v>1897</v>
      </c>
      <c r="B874" s="127" t="s">
        <v>1898</v>
      </c>
      <c r="C874" s="135" t="s">
        <v>1899</v>
      </c>
      <c r="D874" s="39" t="s">
        <v>326</v>
      </c>
      <c r="E874" s="128">
        <v>3</v>
      </c>
      <c r="F874" s="313">
        <v>6439477</v>
      </c>
      <c r="G874" s="186">
        <f t="shared" si="59"/>
        <v>19318431</v>
      </c>
      <c r="H874" s="100"/>
      <c r="I874" s="187">
        <v>3</v>
      </c>
      <c r="J874" s="136"/>
      <c r="K874" s="186">
        <f t="shared" si="60"/>
        <v>0</v>
      </c>
      <c r="L874" s="101"/>
      <c r="M874" s="207"/>
      <c r="N874" s="129"/>
    </row>
    <row r="875" spans="1:14" ht="28.5" outlineLevel="3">
      <c r="A875" s="126" t="s">
        <v>1900</v>
      </c>
      <c r="B875" s="127" t="s">
        <v>1901</v>
      </c>
      <c r="C875" s="135" t="s">
        <v>1902</v>
      </c>
      <c r="D875" s="39" t="s">
        <v>326</v>
      </c>
      <c r="E875" s="128">
        <v>1</v>
      </c>
      <c r="F875" s="313">
        <v>6338208</v>
      </c>
      <c r="G875" s="186">
        <f t="shared" si="59"/>
        <v>6338208</v>
      </c>
      <c r="H875" s="100"/>
      <c r="I875" s="187">
        <v>1</v>
      </c>
      <c r="J875" s="136"/>
      <c r="K875" s="186">
        <f t="shared" si="60"/>
        <v>0</v>
      </c>
      <c r="L875" s="101"/>
      <c r="M875" s="207"/>
      <c r="N875" s="129"/>
    </row>
    <row r="876" spans="1:14" ht="42" outlineLevel="3">
      <c r="A876" s="126" t="s">
        <v>1903</v>
      </c>
      <c r="B876" s="127" t="s">
        <v>1904</v>
      </c>
      <c r="C876" s="135" t="s">
        <v>1905</v>
      </c>
      <c r="D876" s="39" t="s">
        <v>326</v>
      </c>
      <c r="E876" s="128">
        <v>7</v>
      </c>
      <c r="F876" s="313">
        <v>6439477</v>
      </c>
      <c r="G876" s="186">
        <f t="shared" si="59"/>
        <v>45076339</v>
      </c>
      <c r="H876" s="100"/>
      <c r="I876" s="187">
        <v>7</v>
      </c>
      <c r="J876" s="136"/>
      <c r="K876" s="186">
        <f t="shared" si="60"/>
        <v>0</v>
      </c>
      <c r="L876" s="101"/>
      <c r="M876" s="207"/>
      <c r="N876" s="129"/>
    </row>
    <row r="877" spans="1:14" ht="28.5" outlineLevel="3">
      <c r="A877" s="126" t="s">
        <v>1906</v>
      </c>
      <c r="B877" s="127" t="s">
        <v>1907</v>
      </c>
      <c r="C877" s="135" t="s">
        <v>1908</v>
      </c>
      <c r="D877" s="39" t="s">
        <v>326</v>
      </c>
      <c r="E877" s="128">
        <v>2</v>
      </c>
      <c r="F877" s="313">
        <v>6439477</v>
      </c>
      <c r="G877" s="186">
        <f t="shared" si="59"/>
        <v>12878954</v>
      </c>
      <c r="H877" s="100"/>
      <c r="I877" s="187">
        <v>2</v>
      </c>
      <c r="J877" s="136"/>
      <c r="K877" s="186">
        <f t="shared" si="60"/>
        <v>0</v>
      </c>
      <c r="L877" s="101"/>
      <c r="M877" s="207"/>
      <c r="N877" s="129"/>
    </row>
    <row r="878" spans="1:14" outlineLevel="3">
      <c r="A878" s="104"/>
      <c r="B878" s="38"/>
      <c r="C878" s="110"/>
      <c r="D878" s="38"/>
      <c r="E878" s="38"/>
      <c r="F878" s="111"/>
      <c r="G878" s="228"/>
      <c r="H878" s="111"/>
      <c r="I878" s="285"/>
      <c r="J878" s="112"/>
      <c r="K878" s="228"/>
      <c r="L878" s="112"/>
      <c r="M878" s="200"/>
      <c r="N878" s="113"/>
    </row>
    <row r="879" spans="1:14" outlineLevel="2">
      <c r="A879" s="138"/>
      <c r="B879" s="139"/>
      <c r="C879" s="140" t="s">
        <v>1909</v>
      </c>
      <c r="D879" s="139"/>
      <c r="E879" s="139"/>
      <c r="F879" s="141"/>
      <c r="G879" s="231">
        <f>SUM(G863:G877)</f>
        <v>284595324</v>
      </c>
      <c r="H879" s="167"/>
      <c r="I879" s="138"/>
      <c r="J879" s="142"/>
      <c r="K879" s="231">
        <f>SUM(K863:K877)</f>
        <v>0</v>
      </c>
      <c r="L879" s="168"/>
      <c r="M879" s="206"/>
      <c r="N879" s="143"/>
    </row>
    <row r="880" spans="1:14" outlineLevel="2">
      <c r="A880" s="104"/>
      <c r="B880" s="38"/>
      <c r="C880" s="110"/>
      <c r="D880" s="38"/>
      <c r="E880" s="38"/>
      <c r="F880" s="111"/>
      <c r="G880" s="228"/>
      <c r="H880" s="111"/>
      <c r="I880" s="285"/>
      <c r="J880" s="112"/>
      <c r="K880" s="228"/>
      <c r="L880" s="112"/>
      <c r="M880" s="200"/>
      <c r="N880" s="113"/>
    </row>
    <row r="881" spans="1:14" outlineLevel="2">
      <c r="A881" s="138"/>
      <c r="B881" s="139" t="s">
        <v>1910</v>
      </c>
      <c r="C881" s="140" t="s">
        <v>1911</v>
      </c>
      <c r="D881" s="139"/>
      <c r="E881" s="139"/>
      <c r="F881" s="141"/>
      <c r="G881" s="231"/>
      <c r="H881" s="167"/>
      <c r="I881" s="138"/>
      <c r="J881" s="142"/>
      <c r="K881" s="231"/>
      <c r="L881" s="168"/>
      <c r="M881" s="206"/>
      <c r="N881" s="143"/>
    </row>
    <row r="882" spans="1:14" ht="28.5" outlineLevel="3">
      <c r="A882" s="126" t="s">
        <v>1912</v>
      </c>
      <c r="B882" s="127" t="s">
        <v>1913</v>
      </c>
      <c r="C882" s="135" t="s">
        <v>1914</v>
      </c>
      <c r="D882" s="39" t="s">
        <v>326</v>
      </c>
      <c r="E882" s="128">
        <v>2</v>
      </c>
      <c r="F882" s="313">
        <v>10319516</v>
      </c>
      <c r="G882" s="186">
        <f t="shared" ref="G882:G913" si="61">F882*E882</f>
        <v>20639032</v>
      </c>
      <c r="H882" s="100"/>
      <c r="I882" s="187">
        <v>2</v>
      </c>
      <c r="J882" s="136"/>
      <c r="K882" s="186">
        <f t="shared" ref="K882:K913" si="62">J882*I882</f>
        <v>0</v>
      </c>
      <c r="L882" s="101"/>
      <c r="M882" s="207"/>
      <c r="N882" s="129"/>
    </row>
    <row r="883" spans="1:14" ht="28.5" outlineLevel="3">
      <c r="A883" s="126" t="s">
        <v>1915</v>
      </c>
      <c r="B883" s="127" t="s">
        <v>1916</v>
      </c>
      <c r="C883" s="135" t="s">
        <v>1917</v>
      </c>
      <c r="D883" s="39" t="s">
        <v>326</v>
      </c>
      <c r="E883" s="128">
        <v>1</v>
      </c>
      <c r="F883" s="313">
        <v>7011168</v>
      </c>
      <c r="G883" s="186">
        <f t="shared" si="61"/>
        <v>7011168</v>
      </c>
      <c r="H883" s="100"/>
      <c r="I883" s="187">
        <v>1</v>
      </c>
      <c r="J883" s="136"/>
      <c r="K883" s="186">
        <f t="shared" si="62"/>
        <v>0</v>
      </c>
      <c r="L883" s="101"/>
      <c r="M883" s="207"/>
      <c r="N883" s="129"/>
    </row>
    <row r="884" spans="1:14" ht="28.5" outlineLevel="3">
      <c r="A884" s="126" t="s">
        <v>1918</v>
      </c>
      <c r="B884" s="127" t="s">
        <v>1919</v>
      </c>
      <c r="C884" s="135" t="s">
        <v>1920</v>
      </c>
      <c r="D884" s="39" t="s">
        <v>326</v>
      </c>
      <c r="E884" s="128">
        <v>1</v>
      </c>
      <c r="F884" s="313">
        <v>8479910</v>
      </c>
      <c r="G884" s="186">
        <f t="shared" si="61"/>
        <v>8479910</v>
      </c>
      <c r="H884" s="100"/>
      <c r="I884" s="187">
        <v>1</v>
      </c>
      <c r="J884" s="136"/>
      <c r="K884" s="186">
        <f t="shared" si="62"/>
        <v>0</v>
      </c>
      <c r="L884" s="101"/>
      <c r="M884" s="207"/>
      <c r="N884" s="129"/>
    </row>
    <row r="885" spans="1:14" ht="28.5" outlineLevel="3">
      <c r="A885" s="126" t="s">
        <v>1921</v>
      </c>
      <c r="B885" s="127" t="s">
        <v>1922</v>
      </c>
      <c r="C885" s="135" t="s">
        <v>1923</v>
      </c>
      <c r="D885" s="39" t="s">
        <v>326</v>
      </c>
      <c r="E885" s="128">
        <v>1</v>
      </c>
      <c r="F885" s="313">
        <v>8479910</v>
      </c>
      <c r="G885" s="186">
        <f t="shared" si="61"/>
        <v>8479910</v>
      </c>
      <c r="H885" s="100"/>
      <c r="I885" s="187">
        <v>1</v>
      </c>
      <c r="J885" s="136"/>
      <c r="K885" s="186">
        <f t="shared" si="62"/>
        <v>0</v>
      </c>
      <c r="L885" s="101"/>
      <c r="M885" s="207"/>
      <c r="N885" s="129"/>
    </row>
    <row r="886" spans="1:14" ht="28.5" outlineLevel="3">
      <c r="A886" s="126" t="s">
        <v>1924</v>
      </c>
      <c r="B886" s="127" t="s">
        <v>1925</v>
      </c>
      <c r="C886" s="135" t="s">
        <v>1926</v>
      </c>
      <c r="D886" s="39" t="s">
        <v>326</v>
      </c>
      <c r="E886" s="128">
        <v>1</v>
      </c>
      <c r="F886" s="313">
        <v>7962617</v>
      </c>
      <c r="G886" s="186">
        <f t="shared" si="61"/>
        <v>7962617</v>
      </c>
      <c r="H886" s="100"/>
      <c r="I886" s="187">
        <v>1</v>
      </c>
      <c r="J886" s="136"/>
      <c r="K886" s="186">
        <f t="shared" si="62"/>
        <v>0</v>
      </c>
      <c r="L886" s="101"/>
      <c r="M886" s="207"/>
      <c r="N886" s="129"/>
    </row>
    <row r="887" spans="1:14" ht="28.5" outlineLevel="3">
      <c r="A887" s="126" t="s">
        <v>1927</v>
      </c>
      <c r="B887" s="127" t="s">
        <v>1928</v>
      </c>
      <c r="C887" s="135" t="s">
        <v>1929</v>
      </c>
      <c r="D887" s="39" t="s">
        <v>326</v>
      </c>
      <c r="E887" s="128">
        <v>1</v>
      </c>
      <c r="F887" s="313">
        <v>7962617</v>
      </c>
      <c r="G887" s="186">
        <f t="shared" si="61"/>
        <v>7962617</v>
      </c>
      <c r="H887" s="100"/>
      <c r="I887" s="187">
        <v>1</v>
      </c>
      <c r="J887" s="136"/>
      <c r="K887" s="186">
        <f t="shared" si="62"/>
        <v>0</v>
      </c>
      <c r="L887" s="101"/>
      <c r="M887" s="207"/>
      <c r="N887" s="129"/>
    </row>
    <row r="888" spans="1:14" ht="28.5" outlineLevel="3">
      <c r="A888" s="126" t="s">
        <v>1930</v>
      </c>
      <c r="B888" s="127" t="s">
        <v>1931</v>
      </c>
      <c r="C888" s="135" t="s">
        <v>1932</v>
      </c>
      <c r="D888" s="39" t="s">
        <v>326</v>
      </c>
      <c r="E888" s="128">
        <v>2</v>
      </c>
      <c r="F888" s="313">
        <v>7962617</v>
      </c>
      <c r="G888" s="186">
        <f t="shared" si="61"/>
        <v>15925234</v>
      </c>
      <c r="H888" s="100"/>
      <c r="I888" s="187">
        <v>2</v>
      </c>
      <c r="J888" s="136"/>
      <c r="K888" s="186">
        <f t="shared" si="62"/>
        <v>0</v>
      </c>
      <c r="L888" s="101"/>
      <c r="M888" s="207"/>
      <c r="N888" s="129"/>
    </row>
    <row r="889" spans="1:14" ht="28.5" outlineLevel="3">
      <c r="A889" s="126" t="s">
        <v>1933</v>
      </c>
      <c r="B889" s="127" t="s">
        <v>1934</v>
      </c>
      <c r="C889" s="135" t="s">
        <v>1935</v>
      </c>
      <c r="D889" s="39" t="s">
        <v>326</v>
      </c>
      <c r="E889" s="128">
        <v>1</v>
      </c>
      <c r="F889" s="313">
        <v>7962617</v>
      </c>
      <c r="G889" s="186">
        <f t="shared" si="61"/>
        <v>7962617</v>
      </c>
      <c r="H889" s="100"/>
      <c r="I889" s="187">
        <v>1</v>
      </c>
      <c r="J889" s="136"/>
      <c r="K889" s="186">
        <f t="shared" si="62"/>
        <v>0</v>
      </c>
      <c r="L889" s="101"/>
      <c r="M889" s="207"/>
      <c r="N889" s="129"/>
    </row>
    <row r="890" spans="1:14" ht="28.5" outlineLevel="3">
      <c r="A890" s="126" t="s">
        <v>1936</v>
      </c>
      <c r="B890" s="127" t="s">
        <v>1937</v>
      </c>
      <c r="C890" s="135" t="s">
        <v>1938</v>
      </c>
      <c r="D890" s="39" t="s">
        <v>326</v>
      </c>
      <c r="E890" s="128">
        <v>5</v>
      </c>
      <c r="F890" s="313">
        <v>9653057</v>
      </c>
      <c r="G890" s="186">
        <f t="shared" si="61"/>
        <v>48265285</v>
      </c>
      <c r="H890" s="100"/>
      <c r="I890" s="187">
        <v>5</v>
      </c>
      <c r="J890" s="136"/>
      <c r="K890" s="186">
        <f t="shared" si="62"/>
        <v>0</v>
      </c>
      <c r="L890" s="101"/>
      <c r="M890" s="207"/>
      <c r="N890" s="129"/>
    </row>
    <row r="891" spans="1:14" ht="28.5" outlineLevel="3">
      <c r="A891" s="126" t="s">
        <v>1939</v>
      </c>
      <c r="B891" s="127" t="s">
        <v>1940</v>
      </c>
      <c r="C891" s="135" t="s">
        <v>1941</v>
      </c>
      <c r="D891" s="39" t="s">
        <v>326</v>
      </c>
      <c r="E891" s="128">
        <v>1</v>
      </c>
      <c r="F891" s="313">
        <v>9653057</v>
      </c>
      <c r="G891" s="186">
        <f t="shared" si="61"/>
        <v>9653057</v>
      </c>
      <c r="H891" s="100"/>
      <c r="I891" s="187">
        <v>1</v>
      </c>
      <c r="J891" s="136"/>
      <c r="K891" s="186">
        <f t="shared" si="62"/>
        <v>0</v>
      </c>
      <c r="L891" s="101"/>
      <c r="M891" s="207"/>
      <c r="N891" s="129"/>
    </row>
    <row r="892" spans="1:14" ht="28.5" outlineLevel="3">
      <c r="A892" s="126" t="s">
        <v>1942</v>
      </c>
      <c r="B892" s="127" t="s">
        <v>1943</v>
      </c>
      <c r="C892" s="135" t="s">
        <v>1944</v>
      </c>
      <c r="D892" s="39" t="s">
        <v>326</v>
      </c>
      <c r="E892" s="128">
        <v>1</v>
      </c>
      <c r="F892" s="313">
        <v>9653057</v>
      </c>
      <c r="G892" s="186">
        <f t="shared" si="61"/>
        <v>9653057</v>
      </c>
      <c r="H892" s="100"/>
      <c r="I892" s="187">
        <v>1</v>
      </c>
      <c r="J892" s="136"/>
      <c r="K892" s="186">
        <f t="shared" si="62"/>
        <v>0</v>
      </c>
      <c r="L892" s="101"/>
      <c r="M892" s="207"/>
      <c r="N892" s="129"/>
    </row>
    <row r="893" spans="1:14" ht="28.5" outlineLevel="3">
      <c r="A893" s="126" t="s">
        <v>1945</v>
      </c>
      <c r="B893" s="127" t="s">
        <v>1946</v>
      </c>
      <c r="C893" s="135" t="s">
        <v>1947</v>
      </c>
      <c r="D893" s="309" t="s">
        <v>326</v>
      </c>
      <c r="E893" s="128">
        <v>1</v>
      </c>
      <c r="F893" s="313">
        <v>10318148</v>
      </c>
      <c r="G893" s="186">
        <f t="shared" si="61"/>
        <v>10318148</v>
      </c>
      <c r="H893" s="100"/>
      <c r="I893" s="187">
        <v>1</v>
      </c>
      <c r="J893" s="136"/>
      <c r="K893" s="186">
        <f t="shared" si="62"/>
        <v>0</v>
      </c>
      <c r="L893" s="101"/>
      <c r="M893" s="207"/>
      <c r="N893" s="129"/>
    </row>
    <row r="894" spans="1:14" ht="28.5" outlineLevel="3">
      <c r="A894" s="126" t="s">
        <v>1948</v>
      </c>
      <c r="B894" s="127" t="s">
        <v>1949</v>
      </c>
      <c r="C894" s="135" t="s">
        <v>1950</v>
      </c>
      <c r="D894" s="39" t="s">
        <v>326</v>
      </c>
      <c r="E894" s="128">
        <v>2</v>
      </c>
      <c r="F894" s="313">
        <v>10318148</v>
      </c>
      <c r="G894" s="186">
        <f t="shared" si="61"/>
        <v>20636296</v>
      </c>
      <c r="H894" s="100"/>
      <c r="I894" s="187">
        <v>2</v>
      </c>
      <c r="J894" s="136"/>
      <c r="K894" s="186">
        <f t="shared" si="62"/>
        <v>0</v>
      </c>
      <c r="L894" s="101"/>
      <c r="M894" s="207"/>
      <c r="N894" s="129"/>
    </row>
    <row r="895" spans="1:14" ht="28.5" outlineLevel="3">
      <c r="A895" s="126" t="s">
        <v>1951</v>
      </c>
      <c r="B895" s="127" t="s">
        <v>1952</v>
      </c>
      <c r="C895" s="135" t="s">
        <v>1953</v>
      </c>
      <c r="D895" s="39" t="s">
        <v>326</v>
      </c>
      <c r="E895" s="128">
        <v>1</v>
      </c>
      <c r="F895" s="313">
        <v>7962617</v>
      </c>
      <c r="G895" s="186">
        <f t="shared" si="61"/>
        <v>7962617</v>
      </c>
      <c r="H895" s="100"/>
      <c r="I895" s="187">
        <v>1</v>
      </c>
      <c r="J895" s="136"/>
      <c r="K895" s="186">
        <f t="shared" si="62"/>
        <v>0</v>
      </c>
      <c r="L895" s="101"/>
      <c r="M895" s="207"/>
      <c r="N895" s="129"/>
    </row>
    <row r="896" spans="1:14" ht="28.5" outlineLevel="3">
      <c r="A896" s="126" t="s">
        <v>1954</v>
      </c>
      <c r="B896" s="127" t="s">
        <v>1955</v>
      </c>
      <c r="C896" s="135" t="s">
        <v>1956</v>
      </c>
      <c r="D896" s="39" t="s">
        <v>326</v>
      </c>
      <c r="E896" s="128">
        <v>1</v>
      </c>
      <c r="F896" s="313">
        <v>7962617</v>
      </c>
      <c r="G896" s="186">
        <f t="shared" si="61"/>
        <v>7962617</v>
      </c>
      <c r="H896" s="100"/>
      <c r="I896" s="187">
        <v>1</v>
      </c>
      <c r="J896" s="136"/>
      <c r="K896" s="186">
        <f t="shared" si="62"/>
        <v>0</v>
      </c>
      <c r="L896" s="101"/>
      <c r="M896" s="207"/>
      <c r="N896" s="129"/>
    </row>
    <row r="897" spans="1:14" ht="28.5" outlineLevel="3">
      <c r="A897" s="126" t="s">
        <v>1957</v>
      </c>
      <c r="B897" s="127" t="s">
        <v>1958</v>
      </c>
      <c r="C897" s="135" t="s">
        <v>1959</v>
      </c>
      <c r="D897" s="309" t="s">
        <v>326</v>
      </c>
      <c r="E897" s="128">
        <v>3</v>
      </c>
      <c r="F897" s="313">
        <v>10318148</v>
      </c>
      <c r="G897" s="186">
        <f t="shared" si="61"/>
        <v>30954444</v>
      </c>
      <c r="H897" s="100"/>
      <c r="I897" s="187">
        <v>3</v>
      </c>
      <c r="J897" s="136"/>
      <c r="K897" s="186">
        <f t="shared" si="62"/>
        <v>0</v>
      </c>
      <c r="L897" s="101"/>
      <c r="M897" s="207"/>
      <c r="N897" s="129"/>
    </row>
    <row r="898" spans="1:14" ht="28.5" outlineLevel="3">
      <c r="A898" s="126" t="s">
        <v>1960</v>
      </c>
      <c r="B898" s="127" t="s">
        <v>1961</v>
      </c>
      <c r="C898" s="135" t="s">
        <v>1962</v>
      </c>
      <c r="D898" s="39" t="s">
        <v>326</v>
      </c>
      <c r="E898" s="128">
        <v>1</v>
      </c>
      <c r="F898" s="313">
        <v>7962617</v>
      </c>
      <c r="G898" s="186">
        <f t="shared" si="61"/>
        <v>7962617</v>
      </c>
      <c r="H898" s="100"/>
      <c r="I898" s="187">
        <v>1</v>
      </c>
      <c r="J898" s="136"/>
      <c r="K898" s="186">
        <f t="shared" si="62"/>
        <v>0</v>
      </c>
      <c r="L898" s="101"/>
      <c r="M898" s="207"/>
      <c r="N898" s="129"/>
    </row>
    <row r="899" spans="1:14" ht="28.5" outlineLevel="3">
      <c r="A899" s="126" t="s">
        <v>1963</v>
      </c>
      <c r="B899" s="127" t="s">
        <v>1964</v>
      </c>
      <c r="C899" s="135" t="s">
        <v>1965</v>
      </c>
      <c r="D899" s="39" t="s">
        <v>326</v>
      </c>
      <c r="E899" s="128">
        <v>1</v>
      </c>
      <c r="F899" s="313">
        <v>7011168</v>
      </c>
      <c r="G899" s="186">
        <f t="shared" si="61"/>
        <v>7011168</v>
      </c>
      <c r="H899" s="100"/>
      <c r="I899" s="187">
        <v>1</v>
      </c>
      <c r="J899" s="136"/>
      <c r="K899" s="186">
        <f t="shared" si="62"/>
        <v>0</v>
      </c>
      <c r="L899" s="101"/>
      <c r="M899" s="207"/>
      <c r="N899" s="129"/>
    </row>
    <row r="900" spans="1:14" ht="28.5" outlineLevel="3">
      <c r="A900" s="126" t="s">
        <v>1966</v>
      </c>
      <c r="B900" s="127" t="s">
        <v>1967</v>
      </c>
      <c r="C900" s="135" t="s">
        <v>1968</v>
      </c>
      <c r="D900" s="39" t="s">
        <v>326</v>
      </c>
      <c r="E900" s="128">
        <v>1</v>
      </c>
      <c r="F900" s="313">
        <v>7962617</v>
      </c>
      <c r="G900" s="186">
        <f t="shared" si="61"/>
        <v>7962617</v>
      </c>
      <c r="H900" s="100"/>
      <c r="I900" s="187">
        <v>1</v>
      </c>
      <c r="J900" s="136"/>
      <c r="K900" s="186">
        <f t="shared" si="62"/>
        <v>0</v>
      </c>
      <c r="L900" s="101"/>
      <c r="M900" s="207"/>
      <c r="N900" s="129"/>
    </row>
    <row r="901" spans="1:14" ht="28.5" outlineLevel="3">
      <c r="A901" s="126" t="s">
        <v>1969</v>
      </c>
      <c r="B901" s="127" t="s">
        <v>1970</v>
      </c>
      <c r="C901" s="135" t="s">
        <v>1971</v>
      </c>
      <c r="D901" s="39" t="s">
        <v>326</v>
      </c>
      <c r="E901" s="128">
        <v>1</v>
      </c>
      <c r="F901" s="313">
        <v>7445324</v>
      </c>
      <c r="G901" s="186">
        <f t="shared" si="61"/>
        <v>7445324</v>
      </c>
      <c r="H901" s="100"/>
      <c r="I901" s="187">
        <v>1</v>
      </c>
      <c r="J901" s="136"/>
      <c r="K901" s="186">
        <f t="shared" si="62"/>
        <v>0</v>
      </c>
      <c r="L901" s="101"/>
      <c r="M901" s="207"/>
      <c r="N901" s="129"/>
    </row>
    <row r="902" spans="1:14" ht="28.5" outlineLevel="3">
      <c r="A902" s="126" t="s">
        <v>1972</v>
      </c>
      <c r="B902" s="127" t="s">
        <v>1973</v>
      </c>
      <c r="C902" s="135" t="s">
        <v>1974</v>
      </c>
      <c r="D902" s="39" t="s">
        <v>326</v>
      </c>
      <c r="E902" s="128">
        <v>1</v>
      </c>
      <c r="F902" s="313">
        <v>7445324</v>
      </c>
      <c r="G902" s="186">
        <f t="shared" si="61"/>
        <v>7445324</v>
      </c>
      <c r="H902" s="100"/>
      <c r="I902" s="187">
        <v>1</v>
      </c>
      <c r="J902" s="136"/>
      <c r="K902" s="186">
        <f t="shared" si="62"/>
        <v>0</v>
      </c>
      <c r="L902" s="101"/>
      <c r="M902" s="207"/>
      <c r="N902" s="129"/>
    </row>
    <row r="903" spans="1:14" ht="28.5" outlineLevel="3">
      <c r="A903" s="126" t="s">
        <v>1975</v>
      </c>
      <c r="B903" s="127" t="s">
        <v>1976</v>
      </c>
      <c r="C903" s="135" t="s">
        <v>1977</v>
      </c>
      <c r="D903" s="39" t="s">
        <v>326</v>
      </c>
      <c r="E903" s="128">
        <v>1</v>
      </c>
      <c r="F903" s="313">
        <v>7962617</v>
      </c>
      <c r="G903" s="186">
        <f t="shared" si="61"/>
        <v>7962617</v>
      </c>
      <c r="H903" s="100"/>
      <c r="I903" s="187">
        <v>1</v>
      </c>
      <c r="J903" s="136"/>
      <c r="K903" s="186">
        <f t="shared" si="62"/>
        <v>0</v>
      </c>
      <c r="L903" s="101"/>
      <c r="M903" s="207"/>
      <c r="N903" s="129"/>
    </row>
    <row r="904" spans="1:14" ht="28.5" outlineLevel="3">
      <c r="A904" s="126" t="s">
        <v>1978</v>
      </c>
      <c r="B904" s="127" t="s">
        <v>1979</v>
      </c>
      <c r="C904" s="135" t="s">
        <v>1980</v>
      </c>
      <c r="D904" s="39" t="s">
        <v>326</v>
      </c>
      <c r="E904" s="128">
        <v>1</v>
      </c>
      <c r="F904" s="313">
        <v>7962617</v>
      </c>
      <c r="G904" s="186">
        <f t="shared" si="61"/>
        <v>7962617</v>
      </c>
      <c r="H904" s="100"/>
      <c r="I904" s="187">
        <v>1</v>
      </c>
      <c r="J904" s="136"/>
      <c r="K904" s="186">
        <f t="shared" si="62"/>
        <v>0</v>
      </c>
      <c r="L904" s="101"/>
      <c r="M904" s="207"/>
      <c r="N904" s="129"/>
    </row>
    <row r="905" spans="1:14" ht="28.5" outlineLevel="3">
      <c r="A905" s="126" t="s">
        <v>1981</v>
      </c>
      <c r="B905" s="127" t="s">
        <v>1982</v>
      </c>
      <c r="C905" s="135" t="s">
        <v>1983</v>
      </c>
      <c r="D905" s="39" t="s">
        <v>326</v>
      </c>
      <c r="E905" s="128">
        <v>1</v>
      </c>
      <c r="F905" s="313">
        <v>7962617</v>
      </c>
      <c r="G905" s="186">
        <f t="shared" si="61"/>
        <v>7962617</v>
      </c>
      <c r="H905" s="100"/>
      <c r="I905" s="187">
        <v>1</v>
      </c>
      <c r="J905" s="136"/>
      <c r="K905" s="186">
        <f t="shared" si="62"/>
        <v>0</v>
      </c>
      <c r="L905" s="101"/>
      <c r="M905" s="207"/>
      <c r="N905" s="129"/>
    </row>
    <row r="906" spans="1:14" ht="28.5" outlineLevel="3">
      <c r="A906" s="126" t="s">
        <v>1984</v>
      </c>
      <c r="B906" s="127" t="s">
        <v>1985</v>
      </c>
      <c r="C906" s="135" t="s">
        <v>1986</v>
      </c>
      <c r="D906" s="39" t="s">
        <v>326</v>
      </c>
      <c r="E906" s="128">
        <v>1</v>
      </c>
      <c r="F906" s="313">
        <v>8479910</v>
      </c>
      <c r="G906" s="186">
        <f t="shared" si="61"/>
        <v>8479910</v>
      </c>
      <c r="H906" s="100"/>
      <c r="I906" s="187">
        <v>1</v>
      </c>
      <c r="J906" s="136"/>
      <c r="K906" s="186">
        <f t="shared" si="62"/>
        <v>0</v>
      </c>
      <c r="L906" s="101"/>
      <c r="M906" s="207"/>
      <c r="N906" s="129"/>
    </row>
    <row r="907" spans="1:14" ht="28.5" outlineLevel="3">
      <c r="A907" s="126" t="s">
        <v>1987</v>
      </c>
      <c r="B907" s="127" t="s">
        <v>1988</v>
      </c>
      <c r="C907" s="135" t="s">
        <v>1989</v>
      </c>
      <c r="D907" s="39" t="s">
        <v>326</v>
      </c>
      <c r="E907" s="128">
        <v>4</v>
      </c>
      <c r="F907" s="313">
        <v>10318148</v>
      </c>
      <c r="G907" s="186">
        <f t="shared" si="61"/>
        <v>41272592</v>
      </c>
      <c r="H907" s="100"/>
      <c r="I907" s="187">
        <v>4</v>
      </c>
      <c r="J907" s="136"/>
      <c r="K907" s="186">
        <f t="shared" si="62"/>
        <v>0</v>
      </c>
      <c r="L907" s="101"/>
      <c r="M907" s="207"/>
      <c r="N907" s="129"/>
    </row>
    <row r="908" spans="1:14" ht="28.5" outlineLevel="3">
      <c r="A908" s="126" t="s">
        <v>1990</v>
      </c>
      <c r="B908" s="127" t="s">
        <v>1991</v>
      </c>
      <c r="C908" s="135" t="s">
        <v>1992</v>
      </c>
      <c r="D908" s="39" t="s">
        <v>326</v>
      </c>
      <c r="E908" s="128">
        <v>1</v>
      </c>
      <c r="F908" s="313">
        <v>8479910</v>
      </c>
      <c r="G908" s="186">
        <f t="shared" si="61"/>
        <v>8479910</v>
      </c>
      <c r="H908" s="100"/>
      <c r="I908" s="187">
        <v>1</v>
      </c>
      <c r="J908" s="136"/>
      <c r="K908" s="186">
        <f t="shared" si="62"/>
        <v>0</v>
      </c>
      <c r="L908" s="101"/>
      <c r="M908" s="207"/>
      <c r="N908" s="129"/>
    </row>
    <row r="909" spans="1:14" ht="28.5" outlineLevel="3">
      <c r="A909" s="126" t="s">
        <v>1993</v>
      </c>
      <c r="B909" s="127" t="s">
        <v>1994</v>
      </c>
      <c r="C909" s="135" t="s">
        <v>1995</v>
      </c>
      <c r="D909" s="39" t="s">
        <v>326</v>
      </c>
      <c r="E909" s="128">
        <v>91</v>
      </c>
      <c r="F909" s="313">
        <v>615825</v>
      </c>
      <c r="G909" s="186">
        <f t="shared" si="61"/>
        <v>56040075</v>
      </c>
      <c r="H909" s="100"/>
      <c r="I909" s="187">
        <v>91</v>
      </c>
      <c r="J909" s="136"/>
      <c r="K909" s="186">
        <f t="shared" si="62"/>
        <v>0</v>
      </c>
      <c r="L909" s="101"/>
      <c r="M909" s="207"/>
      <c r="N909" s="129"/>
    </row>
    <row r="910" spans="1:14" ht="28.5" outlineLevel="3">
      <c r="A910" s="126" t="s">
        <v>1996</v>
      </c>
      <c r="B910" s="127" t="s">
        <v>1997</v>
      </c>
      <c r="C910" s="135" t="s">
        <v>1998</v>
      </c>
      <c r="D910" s="39" t="s">
        <v>326</v>
      </c>
      <c r="E910" s="128">
        <v>3</v>
      </c>
      <c r="F910" s="313">
        <v>10318148</v>
      </c>
      <c r="G910" s="186">
        <f t="shared" si="61"/>
        <v>30954444</v>
      </c>
      <c r="H910" s="100"/>
      <c r="I910" s="187">
        <v>3</v>
      </c>
      <c r="J910" s="136"/>
      <c r="K910" s="186">
        <f t="shared" si="62"/>
        <v>0</v>
      </c>
      <c r="L910" s="101"/>
      <c r="M910" s="207"/>
      <c r="N910" s="129"/>
    </row>
    <row r="911" spans="1:14" ht="28.5" outlineLevel="3">
      <c r="A911" s="126" t="s">
        <v>1999</v>
      </c>
      <c r="B911" s="127" t="s">
        <v>2000</v>
      </c>
      <c r="C911" s="135" t="s">
        <v>2001</v>
      </c>
      <c r="D911" s="39" t="s">
        <v>326</v>
      </c>
      <c r="E911" s="128">
        <v>1</v>
      </c>
      <c r="F911" s="313">
        <v>7962617</v>
      </c>
      <c r="G911" s="186">
        <f t="shared" si="61"/>
        <v>7962617</v>
      </c>
      <c r="H911" s="100"/>
      <c r="I911" s="187">
        <v>1</v>
      </c>
      <c r="J911" s="136"/>
      <c r="K911" s="186">
        <f t="shared" si="62"/>
        <v>0</v>
      </c>
      <c r="L911" s="101"/>
      <c r="M911" s="207"/>
      <c r="N911" s="129"/>
    </row>
    <row r="912" spans="1:14" ht="28.5" outlineLevel="3">
      <c r="A912" s="126" t="s">
        <v>2002</v>
      </c>
      <c r="B912" s="127" t="s">
        <v>2003</v>
      </c>
      <c r="C912" s="135" t="s">
        <v>2004</v>
      </c>
      <c r="D912" s="39" t="s">
        <v>326</v>
      </c>
      <c r="E912" s="128">
        <v>1</v>
      </c>
      <c r="F912" s="313">
        <v>10318148</v>
      </c>
      <c r="G912" s="186">
        <f t="shared" si="61"/>
        <v>10318148</v>
      </c>
      <c r="H912" s="100"/>
      <c r="I912" s="187">
        <v>1</v>
      </c>
      <c r="J912" s="136"/>
      <c r="K912" s="186">
        <f t="shared" si="62"/>
        <v>0</v>
      </c>
      <c r="L912" s="101"/>
      <c r="M912" s="207"/>
      <c r="N912" s="129"/>
    </row>
    <row r="913" spans="1:14" ht="28.5" outlineLevel="3">
      <c r="A913" s="126" t="s">
        <v>2005</v>
      </c>
      <c r="B913" s="127" t="s">
        <v>2006</v>
      </c>
      <c r="C913" s="135" t="s">
        <v>2007</v>
      </c>
      <c r="D913" s="39" t="s">
        <v>326</v>
      </c>
      <c r="E913" s="128">
        <v>2</v>
      </c>
      <c r="F913" s="313">
        <v>8997203</v>
      </c>
      <c r="G913" s="186">
        <f t="shared" si="61"/>
        <v>17994406</v>
      </c>
      <c r="H913" s="100"/>
      <c r="I913" s="187">
        <v>2</v>
      </c>
      <c r="J913" s="136"/>
      <c r="K913" s="186">
        <f t="shared" si="62"/>
        <v>0</v>
      </c>
      <c r="L913" s="101"/>
      <c r="M913" s="207"/>
      <c r="N913" s="129"/>
    </row>
    <row r="914" spans="1:14" ht="28.5" outlineLevel="3">
      <c r="A914" s="126" t="s">
        <v>2008</v>
      </c>
      <c r="B914" s="127" t="s">
        <v>2009</v>
      </c>
      <c r="C914" s="135" t="s">
        <v>2010</v>
      </c>
      <c r="D914" s="39" t="s">
        <v>326</v>
      </c>
      <c r="E914" s="128">
        <v>1</v>
      </c>
      <c r="F914" s="313">
        <v>8997203</v>
      </c>
      <c r="G914" s="186">
        <f t="shared" ref="G914:G945" si="63">F914*E914</f>
        <v>8997203</v>
      </c>
      <c r="H914" s="100"/>
      <c r="I914" s="187">
        <v>1</v>
      </c>
      <c r="J914" s="136"/>
      <c r="K914" s="186">
        <f t="shared" ref="K914:K945" si="64">J914*I914</f>
        <v>0</v>
      </c>
      <c r="L914" s="101"/>
      <c r="M914" s="207"/>
      <c r="N914" s="129"/>
    </row>
    <row r="915" spans="1:14" ht="28.5" outlineLevel="3">
      <c r="A915" s="126" t="s">
        <v>2011</v>
      </c>
      <c r="B915" s="127" t="s">
        <v>2012</v>
      </c>
      <c r="C915" s="135" t="s">
        <v>2013</v>
      </c>
      <c r="D915" s="39" t="s">
        <v>326</v>
      </c>
      <c r="E915" s="128">
        <v>2</v>
      </c>
      <c r="F915" s="313">
        <v>10318148</v>
      </c>
      <c r="G915" s="186">
        <f t="shared" si="63"/>
        <v>20636296</v>
      </c>
      <c r="H915" s="100"/>
      <c r="I915" s="187">
        <v>2</v>
      </c>
      <c r="J915" s="136"/>
      <c r="K915" s="186">
        <f t="shared" si="64"/>
        <v>0</v>
      </c>
      <c r="L915" s="101"/>
      <c r="M915" s="207"/>
      <c r="N915" s="129"/>
    </row>
    <row r="916" spans="1:14" ht="28.5" outlineLevel="3">
      <c r="A916" s="126" t="s">
        <v>2014</v>
      </c>
      <c r="B916" s="127" t="s">
        <v>2015</v>
      </c>
      <c r="C916" s="135" t="s">
        <v>2016</v>
      </c>
      <c r="D916" s="39" t="s">
        <v>326</v>
      </c>
      <c r="E916" s="128">
        <v>1</v>
      </c>
      <c r="F916" s="313">
        <v>7011168</v>
      </c>
      <c r="G916" s="186">
        <f t="shared" si="63"/>
        <v>7011168</v>
      </c>
      <c r="H916" s="100"/>
      <c r="I916" s="187">
        <v>1</v>
      </c>
      <c r="J916" s="136"/>
      <c r="K916" s="186">
        <f t="shared" si="64"/>
        <v>0</v>
      </c>
      <c r="L916" s="101"/>
      <c r="M916" s="207"/>
      <c r="N916" s="129"/>
    </row>
    <row r="917" spans="1:14" ht="28.5" outlineLevel="3">
      <c r="A917" s="126" t="s">
        <v>2017</v>
      </c>
      <c r="B917" s="127" t="s">
        <v>2018</v>
      </c>
      <c r="C917" s="135" t="s">
        <v>2019</v>
      </c>
      <c r="D917" s="39" t="s">
        <v>326</v>
      </c>
      <c r="E917" s="128">
        <v>2</v>
      </c>
      <c r="F917" s="313">
        <v>7962617</v>
      </c>
      <c r="G917" s="186">
        <f t="shared" si="63"/>
        <v>15925234</v>
      </c>
      <c r="H917" s="100"/>
      <c r="I917" s="187">
        <v>2</v>
      </c>
      <c r="J917" s="136"/>
      <c r="K917" s="186">
        <f t="shared" si="64"/>
        <v>0</v>
      </c>
      <c r="L917" s="101"/>
      <c r="M917" s="207"/>
      <c r="N917" s="129"/>
    </row>
    <row r="918" spans="1:14" ht="28.5" outlineLevel="3">
      <c r="A918" s="126" t="s">
        <v>2020</v>
      </c>
      <c r="B918" s="127" t="s">
        <v>2021</v>
      </c>
      <c r="C918" s="135" t="s">
        <v>2022</v>
      </c>
      <c r="D918" s="39" t="s">
        <v>326</v>
      </c>
      <c r="E918" s="128">
        <v>1</v>
      </c>
      <c r="F918" s="313">
        <v>10318148</v>
      </c>
      <c r="G918" s="186">
        <f t="shared" si="63"/>
        <v>10318148</v>
      </c>
      <c r="H918" s="100"/>
      <c r="I918" s="187">
        <v>1</v>
      </c>
      <c r="J918" s="136"/>
      <c r="K918" s="186">
        <f t="shared" si="64"/>
        <v>0</v>
      </c>
      <c r="L918" s="101"/>
      <c r="M918" s="207"/>
      <c r="N918" s="129"/>
    </row>
    <row r="919" spans="1:14" ht="28.5" outlineLevel="3">
      <c r="A919" s="126" t="s">
        <v>2023</v>
      </c>
      <c r="B919" s="127" t="s">
        <v>2024</v>
      </c>
      <c r="C919" s="135" t="s">
        <v>2025</v>
      </c>
      <c r="D919" s="39" t="s">
        <v>326</v>
      </c>
      <c r="E919" s="128">
        <v>1</v>
      </c>
      <c r="F919" s="313">
        <v>7962617</v>
      </c>
      <c r="G919" s="186">
        <f t="shared" si="63"/>
        <v>7962617</v>
      </c>
      <c r="H919" s="100"/>
      <c r="I919" s="187">
        <v>1</v>
      </c>
      <c r="J919" s="136"/>
      <c r="K919" s="186">
        <f t="shared" si="64"/>
        <v>0</v>
      </c>
      <c r="L919" s="101"/>
      <c r="M919" s="207"/>
      <c r="N919" s="129"/>
    </row>
    <row r="920" spans="1:14" ht="28.5" outlineLevel="3">
      <c r="A920" s="126" t="s">
        <v>2026</v>
      </c>
      <c r="B920" s="127" t="s">
        <v>2027</v>
      </c>
      <c r="C920" s="135" t="s">
        <v>2028</v>
      </c>
      <c r="D920" s="39" t="s">
        <v>326</v>
      </c>
      <c r="E920" s="128">
        <v>1</v>
      </c>
      <c r="F920" s="313">
        <v>7962617</v>
      </c>
      <c r="G920" s="186">
        <f t="shared" si="63"/>
        <v>7962617</v>
      </c>
      <c r="H920" s="100"/>
      <c r="I920" s="187">
        <v>1</v>
      </c>
      <c r="J920" s="136"/>
      <c r="K920" s="186">
        <f t="shared" si="64"/>
        <v>0</v>
      </c>
      <c r="L920" s="101"/>
      <c r="M920" s="207"/>
      <c r="N920" s="129"/>
    </row>
    <row r="921" spans="1:14" ht="28.5" outlineLevel="3">
      <c r="A921" s="126" t="s">
        <v>2029</v>
      </c>
      <c r="B921" s="127" t="s">
        <v>2030</v>
      </c>
      <c r="C921" s="135" t="s">
        <v>2031</v>
      </c>
      <c r="D921" s="39" t="s">
        <v>326</v>
      </c>
      <c r="E921" s="128">
        <v>1</v>
      </c>
      <c r="F921" s="313">
        <v>8479910</v>
      </c>
      <c r="G921" s="186">
        <f t="shared" si="63"/>
        <v>8479910</v>
      </c>
      <c r="H921" s="100"/>
      <c r="I921" s="187">
        <v>1</v>
      </c>
      <c r="J921" s="136"/>
      <c r="K921" s="186">
        <f t="shared" si="64"/>
        <v>0</v>
      </c>
      <c r="L921" s="101"/>
      <c r="M921" s="207"/>
      <c r="N921" s="129"/>
    </row>
    <row r="922" spans="1:14" ht="28.5" outlineLevel="3">
      <c r="A922" s="126" t="s">
        <v>2032</v>
      </c>
      <c r="B922" s="127" t="s">
        <v>2033</v>
      </c>
      <c r="C922" s="135" t="s">
        <v>2034</v>
      </c>
      <c r="D922" s="39" t="s">
        <v>326</v>
      </c>
      <c r="E922" s="128">
        <v>1</v>
      </c>
      <c r="F922" s="313">
        <v>8479910</v>
      </c>
      <c r="G922" s="186">
        <f t="shared" si="63"/>
        <v>8479910</v>
      </c>
      <c r="H922" s="100"/>
      <c r="I922" s="187">
        <v>1</v>
      </c>
      <c r="J922" s="136"/>
      <c r="K922" s="186">
        <f t="shared" si="64"/>
        <v>0</v>
      </c>
      <c r="L922" s="101"/>
      <c r="M922" s="207"/>
      <c r="N922" s="129"/>
    </row>
    <row r="923" spans="1:14" ht="28.5" outlineLevel="3">
      <c r="A923" s="126" t="s">
        <v>2035</v>
      </c>
      <c r="B923" s="127" t="s">
        <v>2036</v>
      </c>
      <c r="C923" s="135" t="s">
        <v>2037</v>
      </c>
      <c r="D923" s="39" t="s">
        <v>326</v>
      </c>
      <c r="E923" s="128">
        <v>1</v>
      </c>
      <c r="F923" s="313">
        <v>7962617</v>
      </c>
      <c r="G923" s="186">
        <f t="shared" si="63"/>
        <v>7962617</v>
      </c>
      <c r="H923" s="100"/>
      <c r="I923" s="187">
        <v>1</v>
      </c>
      <c r="J923" s="136"/>
      <c r="K923" s="186">
        <f t="shared" si="64"/>
        <v>0</v>
      </c>
      <c r="L923" s="101"/>
      <c r="M923" s="207"/>
      <c r="N923" s="129"/>
    </row>
    <row r="924" spans="1:14" ht="28.5" outlineLevel="3">
      <c r="A924" s="126" t="s">
        <v>2038</v>
      </c>
      <c r="B924" s="127" t="s">
        <v>2039</v>
      </c>
      <c r="C924" s="135" t="s">
        <v>2040</v>
      </c>
      <c r="D924" s="39" t="s">
        <v>326</v>
      </c>
      <c r="E924" s="128">
        <v>1</v>
      </c>
      <c r="F924" s="313">
        <v>7962617</v>
      </c>
      <c r="G924" s="186">
        <f t="shared" si="63"/>
        <v>7962617</v>
      </c>
      <c r="H924" s="100"/>
      <c r="I924" s="187">
        <v>1</v>
      </c>
      <c r="J924" s="136"/>
      <c r="K924" s="186">
        <f t="shared" si="64"/>
        <v>0</v>
      </c>
      <c r="L924" s="101"/>
      <c r="M924" s="207"/>
      <c r="N924" s="129"/>
    </row>
    <row r="925" spans="1:14" ht="28.5" outlineLevel="3">
      <c r="A925" s="126" t="s">
        <v>2041</v>
      </c>
      <c r="B925" s="127" t="s">
        <v>2042</v>
      </c>
      <c r="C925" s="135" t="s">
        <v>2043</v>
      </c>
      <c r="D925" s="39" t="s">
        <v>326</v>
      </c>
      <c r="E925" s="128">
        <v>1</v>
      </c>
      <c r="F925" s="313">
        <v>7962617</v>
      </c>
      <c r="G925" s="186">
        <f t="shared" si="63"/>
        <v>7962617</v>
      </c>
      <c r="H925" s="100"/>
      <c r="I925" s="187">
        <v>1</v>
      </c>
      <c r="J925" s="136"/>
      <c r="K925" s="186">
        <f t="shared" si="64"/>
        <v>0</v>
      </c>
      <c r="L925" s="101"/>
      <c r="M925" s="207"/>
      <c r="N925" s="129"/>
    </row>
    <row r="926" spans="1:14" ht="28.5" outlineLevel="3">
      <c r="A926" s="126" t="s">
        <v>2044</v>
      </c>
      <c r="B926" s="127" t="s">
        <v>2045</v>
      </c>
      <c r="C926" s="135" t="s">
        <v>2046</v>
      </c>
      <c r="D926" s="39" t="s">
        <v>326</v>
      </c>
      <c r="E926" s="128">
        <v>2</v>
      </c>
      <c r="F926" s="313">
        <v>10318148</v>
      </c>
      <c r="G926" s="186">
        <f t="shared" si="63"/>
        <v>20636296</v>
      </c>
      <c r="H926" s="100"/>
      <c r="I926" s="187">
        <v>2</v>
      </c>
      <c r="J926" s="136"/>
      <c r="K926" s="186">
        <f t="shared" si="64"/>
        <v>0</v>
      </c>
      <c r="L926" s="101"/>
      <c r="M926" s="207"/>
      <c r="N926" s="129"/>
    </row>
    <row r="927" spans="1:14" ht="28.5" outlineLevel="3">
      <c r="A927" s="126" t="s">
        <v>2047</v>
      </c>
      <c r="B927" s="127" t="s">
        <v>2048</v>
      </c>
      <c r="C927" s="135" t="s">
        <v>2049</v>
      </c>
      <c r="D927" s="39" t="s">
        <v>326</v>
      </c>
      <c r="E927" s="128">
        <v>3</v>
      </c>
      <c r="F927" s="313">
        <v>10318148</v>
      </c>
      <c r="G927" s="186">
        <f t="shared" si="63"/>
        <v>30954444</v>
      </c>
      <c r="H927" s="100"/>
      <c r="I927" s="187">
        <v>3</v>
      </c>
      <c r="J927" s="136"/>
      <c r="K927" s="186">
        <f t="shared" si="64"/>
        <v>0</v>
      </c>
      <c r="L927" s="101"/>
      <c r="M927" s="207"/>
      <c r="N927" s="129"/>
    </row>
    <row r="928" spans="1:14" ht="28.5" outlineLevel="3">
      <c r="A928" s="126" t="s">
        <v>2050</v>
      </c>
      <c r="B928" s="127" t="s">
        <v>2051</v>
      </c>
      <c r="C928" s="135" t="s">
        <v>2052</v>
      </c>
      <c r="D928" s="39" t="s">
        <v>326</v>
      </c>
      <c r="E928" s="128">
        <v>1</v>
      </c>
      <c r="F928" s="313">
        <v>7962617</v>
      </c>
      <c r="G928" s="186">
        <f t="shared" si="63"/>
        <v>7962617</v>
      </c>
      <c r="H928" s="100"/>
      <c r="I928" s="187">
        <v>1</v>
      </c>
      <c r="J928" s="136"/>
      <c r="K928" s="186">
        <f t="shared" si="64"/>
        <v>0</v>
      </c>
      <c r="L928" s="101"/>
      <c r="M928" s="207"/>
      <c r="N928" s="129"/>
    </row>
    <row r="929" spans="1:14" ht="28.5" outlineLevel="3">
      <c r="A929" s="126" t="s">
        <v>2053</v>
      </c>
      <c r="B929" s="127" t="s">
        <v>2054</v>
      </c>
      <c r="C929" s="135" t="s">
        <v>2055</v>
      </c>
      <c r="D929" s="39" t="s">
        <v>326</v>
      </c>
      <c r="E929" s="128">
        <v>1</v>
      </c>
      <c r="F929" s="313">
        <v>10318148</v>
      </c>
      <c r="G929" s="186">
        <f t="shared" si="63"/>
        <v>10318148</v>
      </c>
      <c r="H929" s="100"/>
      <c r="I929" s="187">
        <v>1</v>
      </c>
      <c r="J929" s="136"/>
      <c r="K929" s="186">
        <f t="shared" si="64"/>
        <v>0</v>
      </c>
      <c r="L929" s="101"/>
      <c r="M929" s="207"/>
      <c r="N929" s="129"/>
    </row>
    <row r="930" spans="1:14" ht="28.5" outlineLevel="3">
      <c r="A930" s="126" t="s">
        <v>2056</v>
      </c>
      <c r="B930" s="127" t="s">
        <v>2057</v>
      </c>
      <c r="C930" s="135" t="s">
        <v>2058</v>
      </c>
      <c r="D930" s="39" t="s">
        <v>326</v>
      </c>
      <c r="E930" s="128">
        <v>2</v>
      </c>
      <c r="F930" s="313">
        <v>8997203</v>
      </c>
      <c r="G930" s="186">
        <f t="shared" si="63"/>
        <v>17994406</v>
      </c>
      <c r="H930" s="100"/>
      <c r="I930" s="187">
        <v>2</v>
      </c>
      <c r="J930" s="136"/>
      <c r="K930" s="186">
        <f t="shared" si="64"/>
        <v>0</v>
      </c>
      <c r="L930" s="101"/>
      <c r="M930" s="207"/>
      <c r="N930" s="129"/>
    </row>
    <row r="931" spans="1:14" ht="28.5" outlineLevel="3">
      <c r="A931" s="126" t="s">
        <v>2059</v>
      </c>
      <c r="B931" s="127" t="s">
        <v>2060</v>
      </c>
      <c r="C931" s="135" t="s">
        <v>2061</v>
      </c>
      <c r="D931" s="39" t="s">
        <v>326</v>
      </c>
      <c r="E931" s="128">
        <v>1</v>
      </c>
      <c r="F931" s="313">
        <v>8997203</v>
      </c>
      <c r="G931" s="186">
        <f t="shared" si="63"/>
        <v>8997203</v>
      </c>
      <c r="H931" s="100"/>
      <c r="I931" s="187">
        <v>1</v>
      </c>
      <c r="J931" s="136"/>
      <c r="K931" s="186">
        <f t="shared" si="64"/>
        <v>0</v>
      </c>
      <c r="L931" s="101"/>
      <c r="M931" s="207"/>
      <c r="N931" s="129"/>
    </row>
    <row r="932" spans="1:14" ht="28.5" outlineLevel="3">
      <c r="A932" s="126" t="s">
        <v>2062</v>
      </c>
      <c r="B932" s="127" t="s">
        <v>2063</v>
      </c>
      <c r="C932" s="135" t="s">
        <v>2064</v>
      </c>
      <c r="D932" s="39" t="s">
        <v>326</v>
      </c>
      <c r="E932" s="128">
        <v>2</v>
      </c>
      <c r="F932" s="313">
        <v>10318148</v>
      </c>
      <c r="G932" s="186">
        <f t="shared" si="63"/>
        <v>20636296</v>
      </c>
      <c r="H932" s="100"/>
      <c r="I932" s="187">
        <v>2</v>
      </c>
      <c r="J932" s="136"/>
      <c r="K932" s="186">
        <f t="shared" si="64"/>
        <v>0</v>
      </c>
      <c r="L932" s="101"/>
      <c r="M932" s="207"/>
      <c r="N932" s="129"/>
    </row>
    <row r="933" spans="1:14" ht="28.5" outlineLevel="3">
      <c r="A933" s="126" t="s">
        <v>2065</v>
      </c>
      <c r="B933" s="127" t="s">
        <v>2066</v>
      </c>
      <c r="C933" s="135" t="s">
        <v>2067</v>
      </c>
      <c r="D933" s="39" t="s">
        <v>326</v>
      </c>
      <c r="E933" s="128">
        <v>1</v>
      </c>
      <c r="F933" s="313">
        <v>7011168</v>
      </c>
      <c r="G933" s="186">
        <f t="shared" si="63"/>
        <v>7011168</v>
      </c>
      <c r="H933" s="100"/>
      <c r="I933" s="187">
        <v>1</v>
      </c>
      <c r="J933" s="136"/>
      <c r="K933" s="186">
        <f t="shared" si="64"/>
        <v>0</v>
      </c>
      <c r="L933" s="101"/>
      <c r="M933" s="207"/>
      <c r="N933" s="129"/>
    </row>
    <row r="934" spans="1:14" ht="28.5" outlineLevel="3">
      <c r="A934" s="126" t="s">
        <v>2068</v>
      </c>
      <c r="B934" s="127" t="s">
        <v>2069</v>
      </c>
      <c r="C934" s="135" t="s">
        <v>2070</v>
      </c>
      <c r="D934" s="39" t="s">
        <v>326</v>
      </c>
      <c r="E934" s="128">
        <v>2</v>
      </c>
      <c r="F934" s="313">
        <v>7962617</v>
      </c>
      <c r="G934" s="186">
        <f t="shared" si="63"/>
        <v>15925234</v>
      </c>
      <c r="H934" s="100"/>
      <c r="I934" s="187">
        <v>2</v>
      </c>
      <c r="J934" s="136"/>
      <c r="K934" s="186">
        <f t="shared" si="64"/>
        <v>0</v>
      </c>
      <c r="L934" s="101"/>
      <c r="M934" s="207"/>
      <c r="N934" s="129"/>
    </row>
    <row r="935" spans="1:14" ht="28.5" outlineLevel="3">
      <c r="A935" s="126" t="s">
        <v>2071</v>
      </c>
      <c r="B935" s="127" t="s">
        <v>2072</v>
      </c>
      <c r="C935" s="135" t="s">
        <v>2073</v>
      </c>
      <c r="D935" s="39" t="s">
        <v>326</v>
      </c>
      <c r="E935" s="128">
        <v>1</v>
      </c>
      <c r="F935" s="313">
        <v>10318148</v>
      </c>
      <c r="G935" s="186">
        <f t="shared" si="63"/>
        <v>10318148</v>
      </c>
      <c r="H935" s="100"/>
      <c r="I935" s="187">
        <v>1</v>
      </c>
      <c r="J935" s="136"/>
      <c r="K935" s="186">
        <f t="shared" si="64"/>
        <v>0</v>
      </c>
      <c r="L935" s="101"/>
      <c r="M935" s="207"/>
      <c r="N935" s="129"/>
    </row>
    <row r="936" spans="1:14" ht="28.5" outlineLevel="3">
      <c r="A936" s="126" t="s">
        <v>2074</v>
      </c>
      <c r="B936" s="127" t="s">
        <v>2075</v>
      </c>
      <c r="C936" s="135" t="s">
        <v>2076</v>
      </c>
      <c r="D936" s="39" t="s">
        <v>326</v>
      </c>
      <c r="E936" s="128">
        <v>1</v>
      </c>
      <c r="F936" s="313">
        <v>10318148</v>
      </c>
      <c r="G936" s="186">
        <f t="shared" si="63"/>
        <v>10318148</v>
      </c>
      <c r="H936" s="100"/>
      <c r="I936" s="187">
        <v>1</v>
      </c>
      <c r="J936" s="136"/>
      <c r="K936" s="186">
        <f t="shared" si="64"/>
        <v>0</v>
      </c>
      <c r="L936" s="101"/>
      <c r="M936" s="207"/>
      <c r="N936" s="129"/>
    </row>
    <row r="937" spans="1:14" ht="28.5" outlineLevel="3">
      <c r="A937" s="126" t="s">
        <v>2077</v>
      </c>
      <c r="B937" s="127" t="s">
        <v>2078</v>
      </c>
      <c r="C937" s="135" t="s">
        <v>2079</v>
      </c>
      <c r="D937" s="39" t="s">
        <v>326</v>
      </c>
      <c r="E937" s="128">
        <v>1</v>
      </c>
      <c r="F937" s="313">
        <v>10318148</v>
      </c>
      <c r="G937" s="186">
        <f t="shared" si="63"/>
        <v>10318148</v>
      </c>
      <c r="H937" s="100"/>
      <c r="I937" s="187">
        <v>1</v>
      </c>
      <c r="J937" s="136"/>
      <c r="K937" s="186">
        <f t="shared" si="64"/>
        <v>0</v>
      </c>
      <c r="L937" s="101"/>
      <c r="M937" s="207"/>
      <c r="N937" s="129"/>
    </row>
    <row r="938" spans="1:14" ht="28.5" outlineLevel="3">
      <c r="A938" s="126" t="s">
        <v>2080</v>
      </c>
      <c r="B938" s="127" t="s">
        <v>2081</v>
      </c>
      <c r="C938" s="135" t="s">
        <v>2082</v>
      </c>
      <c r="D938" s="39" t="s">
        <v>326</v>
      </c>
      <c r="E938" s="128">
        <v>1</v>
      </c>
      <c r="F938" s="313">
        <v>8997203</v>
      </c>
      <c r="G938" s="186">
        <f t="shared" si="63"/>
        <v>8997203</v>
      </c>
      <c r="H938" s="100"/>
      <c r="I938" s="187">
        <v>1</v>
      </c>
      <c r="J938" s="136"/>
      <c r="K938" s="186">
        <f t="shared" si="64"/>
        <v>0</v>
      </c>
      <c r="L938" s="101"/>
      <c r="M938" s="207"/>
      <c r="N938" s="129"/>
    </row>
    <row r="939" spans="1:14" ht="28.5" outlineLevel="3">
      <c r="A939" s="126" t="s">
        <v>2083</v>
      </c>
      <c r="B939" s="127" t="s">
        <v>2084</v>
      </c>
      <c r="C939" s="135" t="s">
        <v>2085</v>
      </c>
      <c r="D939" s="39" t="s">
        <v>326</v>
      </c>
      <c r="E939" s="128">
        <v>2</v>
      </c>
      <c r="F939" s="313">
        <v>10318148</v>
      </c>
      <c r="G939" s="186">
        <f t="shared" si="63"/>
        <v>20636296</v>
      </c>
      <c r="H939" s="100"/>
      <c r="I939" s="187">
        <v>2</v>
      </c>
      <c r="J939" s="136"/>
      <c r="K939" s="186">
        <f t="shared" si="64"/>
        <v>0</v>
      </c>
      <c r="L939" s="101"/>
      <c r="M939" s="207"/>
      <c r="N939" s="129"/>
    </row>
    <row r="940" spans="1:14" ht="28.5" outlineLevel="3">
      <c r="A940" s="126" t="s">
        <v>2086</v>
      </c>
      <c r="B940" s="127" t="s">
        <v>2087</v>
      </c>
      <c r="C940" s="135" t="s">
        <v>2088</v>
      </c>
      <c r="D940" s="39" t="s">
        <v>326</v>
      </c>
      <c r="E940" s="128">
        <v>1</v>
      </c>
      <c r="F940" s="313">
        <v>10318148</v>
      </c>
      <c r="G940" s="186">
        <f t="shared" si="63"/>
        <v>10318148</v>
      </c>
      <c r="H940" s="100"/>
      <c r="I940" s="187">
        <v>1</v>
      </c>
      <c r="J940" s="136"/>
      <c r="K940" s="186">
        <f t="shared" si="64"/>
        <v>0</v>
      </c>
      <c r="L940" s="101"/>
      <c r="M940" s="207"/>
      <c r="N940" s="129"/>
    </row>
    <row r="941" spans="1:14" ht="28.5" outlineLevel="3">
      <c r="A941" s="126" t="s">
        <v>2089</v>
      </c>
      <c r="B941" s="127" t="s">
        <v>2090</v>
      </c>
      <c r="C941" s="135" t="s">
        <v>2091</v>
      </c>
      <c r="D941" s="39" t="s">
        <v>326</v>
      </c>
      <c r="E941" s="128">
        <v>2</v>
      </c>
      <c r="F941" s="313">
        <v>7962617</v>
      </c>
      <c r="G941" s="186">
        <f t="shared" si="63"/>
        <v>15925234</v>
      </c>
      <c r="H941" s="100"/>
      <c r="I941" s="187">
        <v>2</v>
      </c>
      <c r="J941" s="136"/>
      <c r="K941" s="186">
        <f t="shared" si="64"/>
        <v>0</v>
      </c>
      <c r="L941" s="101"/>
      <c r="M941" s="207"/>
      <c r="N941" s="129"/>
    </row>
    <row r="942" spans="1:14" ht="28.5" outlineLevel="3">
      <c r="A942" s="126" t="s">
        <v>2092</v>
      </c>
      <c r="B942" s="127" t="s">
        <v>2093</v>
      </c>
      <c r="C942" s="135" t="s">
        <v>2094</v>
      </c>
      <c r="D942" s="39" t="s">
        <v>326</v>
      </c>
      <c r="E942" s="128">
        <v>1</v>
      </c>
      <c r="F942" s="313">
        <v>10318148</v>
      </c>
      <c r="G942" s="186">
        <f t="shared" si="63"/>
        <v>10318148</v>
      </c>
      <c r="H942" s="100"/>
      <c r="I942" s="187">
        <v>1</v>
      </c>
      <c r="J942" s="136"/>
      <c r="K942" s="186">
        <f t="shared" si="64"/>
        <v>0</v>
      </c>
      <c r="L942" s="101"/>
      <c r="M942" s="207"/>
      <c r="N942" s="129"/>
    </row>
    <row r="943" spans="1:14" ht="28.5" outlineLevel="3">
      <c r="A943" s="126" t="s">
        <v>2095</v>
      </c>
      <c r="B943" s="127" t="s">
        <v>2096</v>
      </c>
      <c r="C943" s="135" t="s">
        <v>2097</v>
      </c>
      <c r="D943" s="39" t="s">
        <v>326</v>
      </c>
      <c r="E943" s="128">
        <v>1</v>
      </c>
      <c r="F943" s="313">
        <v>10318148</v>
      </c>
      <c r="G943" s="186">
        <f t="shared" si="63"/>
        <v>10318148</v>
      </c>
      <c r="H943" s="100"/>
      <c r="I943" s="187">
        <v>1</v>
      </c>
      <c r="J943" s="136"/>
      <c r="K943" s="186">
        <f t="shared" si="64"/>
        <v>0</v>
      </c>
      <c r="L943" s="101"/>
      <c r="M943" s="207"/>
      <c r="N943" s="129"/>
    </row>
    <row r="944" spans="1:14" ht="28.5" outlineLevel="3">
      <c r="A944" s="126" t="s">
        <v>2098</v>
      </c>
      <c r="B944" s="127" t="s">
        <v>2099</v>
      </c>
      <c r="C944" s="135" t="s">
        <v>2100</v>
      </c>
      <c r="D944" s="39" t="s">
        <v>326</v>
      </c>
      <c r="E944" s="128">
        <v>2</v>
      </c>
      <c r="F944" s="313">
        <v>10318148</v>
      </c>
      <c r="G944" s="186">
        <f t="shared" si="63"/>
        <v>20636296</v>
      </c>
      <c r="H944" s="100"/>
      <c r="I944" s="187">
        <v>2</v>
      </c>
      <c r="J944" s="136"/>
      <c r="K944" s="186">
        <f t="shared" si="64"/>
        <v>0</v>
      </c>
      <c r="L944" s="101"/>
      <c r="M944" s="207"/>
      <c r="N944" s="129"/>
    </row>
    <row r="945" spans="1:14" ht="28.5" outlineLevel="3">
      <c r="A945" s="126" t="s">
        <v>2101</v>
      </c>
      <c r="B945" s="40" t="s">
        <v>2102</v>
      </c>
      <c r="C945" s="135" t="s">
        <v>2103</v>
      </c>
      <c r="D945" s="39" t="s">
        <v>326</v>
      </c>
      <c r="E945" s="128">
        <v>3</v>
      </c>
      <c r="F945" s="313">
        <v>10318148</v>
      </c>
      <c r="G945" s="186">
        <f t="shared" si="63"/>
        <v>30954444</v>
      </c>
      <c r="H945" s="100"/>
      <c r="I945" s="187">
        <v>3</v>
      </c>
      <c r="J945" s="136"/>
      <c r="K945" s="186">
        <f t="shared" si="64"/>
        <v>0</v>
      </c>
      <c r="L945" s="101"/>
      <c r="M945" s="207"/>
      <c r="N945" s="129"/>
    </row>
    <row r="946" spans="1:14" outlineLevel="3">
      <c r="A946" s="104"/>
      <c r="B946" s="38"/>
      <c r="C946" s="110"/>
      <c r="D946" s="38"/>
      <c r="E946" s="128"/>
      <c r="F946" s="111"/>
      <c r="G946" s="228"/>
      <c r="H946" s="111"/>
      <c r="I946" s="187"/>
      <c r="J946" s="112"/>
      <c r="K946" s="228"/>
      <c r="L946" s="112"/>
      <c r="M946" s="200"/>
      <c r="N946" s="113"/>
    </row>
    <row r="947" spans="1:14" ht="28.5" outlineLevel="2">
      <c r="A947" s="138"/>
      <c r="B947" s="139"/>
      <c r="C947" s="140" t="s">
        <v>2104</v>
      </c>
      <c r="D947" s="139"/>
      <c r="E947" s="139"/>
      <c r="F947" s="141"/>
      <c r="G947" s="231">
        <f>SUM(G882:G945)</f>
        <v>892200756</v>
      </c>
      <c r="H947" s="167"/>
      <c r="I947" s="138"/>
      <c r="J947" s="142"/>
      <c r="K947" s="231">
        <f>SUM(K882:K945)</f>
        <v>0</v>
      </c>
      <c r="L947" s="168"/>
      <c r="M947" s="206"/>
      <c r="N947" s="143"/>
    </row>
    <row r="948" spans="1:14" outlineLevel="2">
      <c r="A948" s="104"/>
      <c r="B948" s="38"/>
      <c r="C948" s="110"/>
      <c r="D948" s="38"/>
      <c r="E948" s="38"/>
      <c r="F948" s="111"/>
      <c r="G948" s="228"/>
      <c r="H948" s="111"/>
      <c r="I948" s="285"/>
      <c r="J948" s="112"/>
      <c r="K948" s="228"/>
      <c r="L948" s="112"/>
      <c r="M948" s="200"/>
      <c r="N948" s="113"/>
    </row>
    <row r="949" spans="1:14" ht="28.5" outlineLevel="2">
      <c r="A949" s="138"/>
      <c r="B949" s="139" t="s">
        <v>2105</v>
      </c>
      <c r="C949" s="140" t="s">
        <v>2106</v>
      </c>
      <c r="D949" s="139"/>
      <c r="E949" s="139"/>
      <c r="F949" s="141"/>
      <c r="G949" s="231"/>
      <c r="H949" s="167"/>
      <c r="I949" s="138"/>
      <c r="J949" s="142"/>
      <c r="K949" s="231"/>
      <c r="L949" s="168"/>
      <c r="M949" s="206"/>
      <c r="N949" s="143"/>
    </row>
    <row r="950" spans="1:14" ht="42" outlineLevel="3">
      <c r="A950" s="126" t="s">
        <v>2107</v>
      </c>
      <c r="B950" s="127" t="s">
        <v>2108</v>
      </c>
      <c r="C950" s="135" t="s">
        <v>2109</v>
      </c>
      <c r="D950" s="39" t="s">
        <v>326</v>
      </c>
      <c r="E950" s="128">
        <v>10</v>
      </c>
      <c r="F950" s="313">
        <v>10163576</v>
      </c>
      <c r="G950" s="186">
        <f>F950*E950</f>
        <v>101635760</v>
      </c>
      <c r="H950" s="100"/>
      <c r="I950" s="187">
        <v>10</v>
      </c>
      <c r="J950" s="136"/>
      <c r="K950" s="186">
        <f>J950*I950</f>
        <v>0</v>
      </c>
      <c r="L950" s="101"/>
      <c r="M950" s="207"/>
      <c r="N950" s="129"/>
    </row>
    <row r="951" spans="1:14" ht="42" outlineLevel="3">
      <c r="A951" s="126" t="s">
        <v>2110</v>
      </c>
      <c r="B951" s="127" t="s">
        <v>2111</v>
      </c>
      <c r="C951" s="135" t="s">
        <v>2112</v>
      </c>
      <c r="D951" s="39" t="s">
        <v>326</v>
      </c>
      <c r="E951" s="128">
        <v>2</v>
      </c>
      <c r="F951" s="313">
        <v>1266383</v>
      </c>
      <c r="G951" s="186">
        <f>F951*E951</f>
        <v>2532766</v>
      </c>
      <c r="H951" s="100"/>
      <c r="I951" s="187">
        <v>2</v>
      </c>
      <c r="J951" s="136"/>
      <c r="K951" s="186">
        <f>J951*I951</f>
        <v>0</v>
      </c>
      <c r="L951" s="101"/>
      <c r="M951" s="207"/>
      <c r="N951" s="129"/>
    </row>
    <row r="952" spans="1:14" ht="28.5" outlineLevel="3">
      <c r="A952" s="126" t="s">
        <v>2113</v>
      </c>
      <c r="B952" s="127" t="s">
        <v>2114</v>
      </c>
      <c r="C952" s="135" t="s">
        <v>2115</v>
      </c>
      <c r="D952" s="39" t="s">
        <v>326</v>
      </c>
      <c r="E952" s="128">
        <v>6</v>
      </c>
      <c r="F952" s="313">
        <v>4509960</v>
      </c>
      <c r="G952" s="186">
        <f>F952*E952</f>
        <v>27059760</v>
      </c>
      <c r="H952" s="100"/>
      <c r="I952" s="187">
        <v>6</v>
      </c>
      <c r="J952" s="136"/>
      <c r="K952" s="186">
        <f>J952*I952</f>
        <v>0</v>
      </c>
      <c r="L952" s="101"/>
      <c r="M952" s="207"/>
      <c r="N952" s="129"/>
    </row>
    <row r="953" spans="1:14" outlineLevel="3">
      <c r="A953" s="104"/>
      <c r="B953" s="38"/>
      <c r="C953" s="110"/>
      <c r="D953" s="38"/>
      <c r="E953" s="38"/>
      <c r="F953" s="111"/>
      <c r="G953" s="228"/>
      <c r="H953" s="111"/>
      <c r="I953" s="285"/>
      <c r="J953" s="112"/>
      <c r="K953" s="228"/>
      <c r="L953" s="112"/>
      <c r="M953" s="200"/>
      <c r="N953" s="113"/>
    </row>
    <row r="954" spans="1:14" ht="28.5" outlineLevel="2">
      <c r="A954" s="138"/>
      <c r="B954" s="139"/>
      <c r="C954" s="140" t="s">
        <v>2116</v>
      </c>
      <c r="D954" s="139"/>
      <c r="E954" s="139"/>
      <c r="F954" s="141"/>
      <c r="G954" s="231">
        <f>SUM(G950:G952)</f>
        <v>131228286</v>
      </c>
      <c r="H954" s="167"/>
      <c r="I954" s="138"/>
      <c r="J954" s="142"/>
      <c r="K954" s="231">
        <f>SUM(K950:K952)</f>
        <v>0</v>
      </c>
      <c r="L954" s="168"/>
      <c r="M954" s="206"/>
      <c r="N954" s="143"/>
    </row>
    <row r="955" spans="1:14" outlineLevel="2">
      <c r="A955" s="104"/>
      <c r="B955" s="38"/>
      <c r="C955" s="110"/>
      <c r="D955" s="38"/>
      <c r="E955" s="38"/>
      <c r="F955" s="111"/>
      <c r="G955" s="228"/>
      <c r="H955" s="111"/>
      <c r="I955" s="285"/>
      <c r="J955" s="112"/>
      <c r="K955" s="228"/>
      <c r="L955" s="112"/>
      <c r="M955" s="200"/>
      <c r="N955" s="113"/>
    </row>
    <row r="956" spans="1:14" outlineLevel="2">
      <c r="A956" s="138"/>
      <c r="B956" s="139" t="s">
        <v>2117</v>
      </c>
      <c r="C956" s="140" t="s">
        <v>2118</v>
      </c>
      <c r="D956" s="139"/>
      <c r="E956" s="139"/>
      <c r="F956" s="141"/>
      <c r="G956" s="231"/>
      <c r="H956" s="167"/>
      <c r="I956" s="138"/>
      <c r="J956" s="142"/>
      <c r="K956" s="231"/>
      <c r="L956" s="168"/>
      <c r="M956" s="206"/>
      <c r="N956" s="143"/>
    </row>
    <row r="957" spans="1:14" ht="28.5" outlineLevel="3">
      <c r="A957" s="126" t="s">
        <v>2119</v>
      </c>
      <c r="B957" s="127" t="s">
        <v>2120</v>
      </c>
      <c r="C957" s="135" t="s">
        <v>2121</v>
      </c>
      <c r="D957" s="39" t="s">
        <v>326</v>
      </c>
      <c r="E957" s="128">
        <v>1</v>
      </c>
      <c r="F957" s="313">
        <v>23097995</v>
      </c>
      <c r="G957" s="186">
        <f>F957*E957</f>
        <v>23097995</v>
      </c>
      <c r="H957" s="100"/>
      <c r="I957" s="187">
        <v>1</v>
      </c>
      <c r="J957" s="136"/>
      <c r="K957" s="186">
        <f>J957*I957</f>
        <v>0</v>
      </c>
      <c r="L957" s="101"/>
      <c r="M957" s="207"/>
      <c r="N957" s="129"/>
    </row>
    <row r="958" spans="1:14" ht="28.5" outlineLevel="3">
      <c r="A958" s="126" t="s">
        <v>2122</v>
      </c>
      <c r="B958" s="127" t="s">
        <v>2123</v>
      </c>
      <c r="C958" s="135" t="s">
        <v>2124</v>
      </c>
      <c r="D958" s="39" t="s">
        <v>326</v>
      </c>
      <c r="E958" s="128">
        <v>1</v>
      </c>
      <c r="F958" s="313">
        <v>27615810</v>
      </c>
      <c r="G958" s="186">
        <f>F958*E958</f>
        <v>27615810</v>
      </c>
      <c r="H958" s="100"/>
      <c r="I958" s="187">
        <v>1</v>
      </c>
      <c r="J958" s="136"/>
      <c r="K958" s="186">
        <f>J958*I958</f>
        <v>0</v>
      </c>
      <c r="L958" s="101"/>
      <c r="M958" s="207"/>
      <c r="N958" s="129"/>
    </row>
    <row r="959" spans="1:14" ht="28.5" outlineLevel="3">
      <c r="A959" s="126" t="s">
        <v>2125</v>
      </c>
      <c r="B959" s="127" t="s">
        <v>2126</v>
      </c>
      <c r="C959" s="135" t="s">
        <v>2127</v>
      </c>
      <c r="D959" s="39" t="s">
        <v>326</v>
      </c>
      <c r="E959" s="128">
        <v>1</v>
      </c>
      <c r="F959" s="313">
        <v>42478993</v>
      </c>
      <c r="G959" s="186">
        <f>F959*E959</f>
        <v>42478993</v>
      </c>
      <c r="H959" s="100"/>
      <c r="I959" s="187">
        <v>1</v>
      </c>
      <c r="J959" s="136"/>
      <c r="K959" s="186">
        <f>J959*I959</f>
        <v>0</v>
      </c>
      <c r="L959" s="101"/>
      <c r="M959" s="207"/>
      <c r="N959" s="129"/>
    </row>
    <row r="960" spans="1:14" ht="28.5" outlineLevel="3">
      <c r="A960" s="126" t="s">
        <v>2128</v>
      </c>
      <c r="B960" s="127" t="s">
        <v>2129</v>
      </c>
      <c r="C960" s="135" t="s">
        <v>2130</v>
      </c>
      <c r="D960" s="39" t="s">
        <v>326</v>
      </c>
      <c r="E960" s="128">
        <v>1</v>
      </c>
      <c r="F960" s="313">
        <v>42799838</v>
      </c>
      <c r="G960" s="186">
        <f>F960*E960</f>
        <v>42799838</v>
      </c>
      <c r="H960" s="100"/>
      <c r="I960" s="187">
        <v>1</v>
      </c>
      <c r="J960" s="136"/>
      <c r="K960" s="186">
        <f>J960*I960</f>
        <v>0</v>
      </c>
      <c r="L960" s="101"/>
      <c r="M960" s="207"/>
      <c r="N960" s="129"/>
    </row>
    <row r="961" spans="1:14" outlineLevel="3">
      <c r="A961" s="104"/>
      <c r="B961" s="38"/>
      <c r="C961" s="110"/>
      <c r="D961" s="38"/>
      <c r="E961" s="38"/>
      <c r="F961" s="111"/>
      <c r="G961" s="228"/>
      <c r="H961" s="111"/>
      <c r="I961" s="285"/>
      <c r="J961" s="112"/>
      <c r="K961" s="228"/>
      <c r="L961" s="112"/>
      <c r="M961" s="200"/>
      <c r="N961" s="113"/>
    </row>
    <row r="962" spans="1:14" outlineLevel="2">
      <c r="A962" s="138"/>
      <c r="B962" s="139"/>
      <c r="C962" s="140" t="s">
        <v>2131</v>
      </c>
      <c r="D962" s="139"/>
      <c r="E962" s="139"/>
      <c r="F962" s="141"/>
      <c r="G962" s="231">
        <f>SUM(G957:G960)</f>
        <v>135992636</v>
      </c>
      <c r="H962" s="167"/>
      <c r="I962" s="138"/>
      <c r="J962" s="142"/>
      <c r="K962" s="231">
        <f>SUM(K957:K960)</f>
        <v>0</v>
      </c>
      <c r="L962" s="168"/>
      <c r="M962" s="206"/>
      <c r="N962" s="143"/>
    </row>
    <row r="963" spans="1:14" outlineLevel="2">
      <c r="A963" s="104"/>
      <c r="B963" s="38"/>
      <c r="C963" s="110"/>
      <c r="D963" s="38"/>
      <c r="E963" s="38"/>
      <c r="F963" s="111"/>
      <c r="G963" s="228"/>
      <c r="H963" s="111"/>
      <c r="I963" s="285"/>
      <c r="J963" s="112"/>
      <c r="K963" s="228"/>
      <c r="L963" s="112"/>
      <c r="M963" s="200"/>
      <c r="N963" s="113"/>
    </row>
    <row r="964" spans="1:14" outlineLevel="2">
      <c r="A964" s="138"/>
      <c r="B964" s="139" t="s">
        <v>2132</v>
      </c>
      <c r="C964" s="140" t="s">
        <v>2133</v>
      </c>
      <c r="D964" s="139"/>
      <c r="E964" s="139"/>
      <c r="F964" s="141"/>
      <c r="G964" s="231"/>
      <c r="H964" s="167"/>
      <c r="I964" s="138"/>
      <c r="J964" s="142"/>
      <c r="K964" s="231"/>
      <c r="L964" s="168"/>
      <c r="M964" s="206"/>
      <c r="N964" s="143"/>
    </row>
    <row r="965" spans="1:14" ht="28.5" outlineLevel="3">
      <c r="A965" s="126" t="s">
        <v>2134</v>
      </c>
      <c r="B965" s="127" t="s">
        <v>2135</v>
      </c>
      <c r="C965" s="135" t="s">
        <v>2136</v>
      </c>
      <c r="D965" s="39" t="s">
        <v>326</v>
      </c>
      <c r="E965" s="128">
        <v>1</v>
      </c>
      <c r="F965" s="313">
        <v>25317250</v>
      </c>
      <c r="G965" s="186">
        <f t="shared" ref="G965:G983" si="65">F965*E965</f>
        <v>25317250</v>
      </c>
      <c r="H965" s="100"/>
      <c r="I965" s="187">
        <v>1</v>
      </c>
      <c r="J965" s="136"/>
      <c r="K965" s="186">
        <f t="shared" ref="K965:K983" si="66">J965*I965</f>
        <v>0</v>
      </c>
      <c r="L965" s="101"/>
      <c r="M965" s="207"/>
      <c r="N965" s="129"/>
    </row>
    <row r="966" spans="1:14" ht="28.5" outlineLevel="3">
      <c r="A966" s="126" t="s">
        <v>2137</v>
      </c>
      <c r="B966" s="127" t="s">
        <v>2138</v>
      </c>
      <c r="C966" s="135" t="s">
        <v>2139</v>
      </c>
      <c r="D966" s="39" t="s">
        <v>326</v>
      </c>
      <c r="E966" s="128">
        <v>1</v>
      </c>
      <c r="F966" s="313">
        <v>4446995</v>
      </c>
      <c r="G966" s="186">
        <f t="shared" si="65"/>
        <v>4446995</v>
      </c>
      <c r="H966" s="100"/>
      <c r="I966" s="187">
        <v>1</v>
      </c>
      <c r="J966" s="136"/>
      <c r="K966" s="186">
        <f t="shared" si="66"/>
        <v>0</v>
      </c>
      <c r="L966" s="101"/>
      <c r="M966" s="207"/>
      <c r="N966" s="129"/>
    </row>
    <row r="967" spans="1:14" ht="28.5" outlineLevel="3">
      <c r="A967" s="126" t="s">
        <v>2140</v>
      </c>
      <c r="B967" s="127" t="s">
        <v>2141</v>
      </c>
      <c r="C967" s="135" t="s">
        <v>2142</v>
      </c>
      <c r="D967" s="39" t="s">
        <v>326</v>
      </c>
      <c r="E967" s="128">
        <v>1</v>
      </c>
      <c r="F967" s="313">
        <v>3810246</v>
      </c>
      <c r="G967" s="186">
        <f t="shared" si="65"/>
        <v>3810246</v>
      </c>
      <c r="H967" s="100"/>
      <c r="I967" s="187">
        <v>1</v>
      </c>
      <c r="J967" s="136"/>
      <c r="K967" s="186">
        <f t="shared" si="66"/>
        <v>0</v>
      </c>
      <c r="L967" s="101"/>
      <c r="M967" s="207"/>
      <c r="N967" s="129"/>
    </row>
    <row r="968" spans="1:14" ht="28.5" outlineLevel="3">
      <c r="A968" s="126" t="s">
        <v>2143</v>
      </c>
      <c r="B968" s="127" t="s">
        <v>2144</v>
      </c>
      <c r="C968" s="135" t="s">
        <v>2145</v>
      </c>
      <c r="D968" s="39" t="s">
        <v>326</v>
      </c>
      <c r="E968" s="128">
        <v>1</v>
      </c>
      <c r="F968" s="313">
        <v>3810246</v>
      </c>
      <c r="G968" s="186">
        <f t="shared" si="65"/>
        <v>3810246</v>
      </c>
      <c r="H968" s="100"/>
      <c r="I968" s="187">
        <v>1</v>
      </c>
      <c r="J968" s="136"/>
      <c r="K968" s="186">
        <f t="shared" si="66"/>
        <v>0</v>
      </c>
      <c r="L968" s="101"/>
      <c r="M968" s="207"/>
      <c r="N968" s="129"/>
    </row>
    <row r="969" spans="1:14" ht="28.5" outlineLevel="3">
      <c r="A969" s="126" t="s">
        <v>2146</v>
      </c>
      <c r="B969" s="127" t="s">
        <v>2147</v>
      </c>
      <c r="C969" s="135" t="s">
        <v>2148</v>
      </c>
      <c r="D969" s="39" t="s">
        <v>326</v>
      </c>
      <c r="E969" s="128">
        <v>1</v>
      </c>
      <c r="F969" s="313">
        <v>3810246</v>
      </c>
      <c r="G969" s="186">
        <f t="shared" si="65"/>
        <v>3810246</v>
      </c>
      <c r="H969" s="100"/>
      <c r="I969" s="187">
        <v>1</v>
      </c>
      <c r="J969" s="136"/>
      <c r="K969" s="186">
        <f t="shared" si="66"/>
        <v>0</v>
      </c>
      <c r="L969" s="101"/>
      <c r="M969" s="207"/>
      <c r="N969" s="129"/>
    </row>
    <row r="970" spans="1:14" ht="28.5" outlineLevel="3">
      <c r="A970" s="126" t="s">
        <v>2149</v>
      </c>
      <c r="B970" s="127" t="s">
        <v>2150</v>
      </c>
      <c r="C970" s="135" t="s">
        <v>2151</v>
      </c>
      <c r="D970" s="39" t="s">
        <v>326</v>
      </c>
      <c r="E970" s="128">
        <v>1</v>
      </c>
      <c r="F970" s="313">
        <v>4693955</v>
      </c>
      <c r="G970" s="186">
        <f t="shared" si="65"/>
        <v>4693955</v>
      </c>
      <c r="H970" s="100"/>
      <c r="I970" s="187">
        <v>1</v>
      </c>
      <c r="J970" s="136"/>
      <c r="K970" s="186">
        <f t="shared" si="66"/>
        <v>0</v>
      </c>
      <c r="L970" s="101"/>
      <c r="M970" s="207"/>
      <c r="N970" s="129"/>
    </row>
    <row r="971" spans="1:14" ht="28.5" outlineLevel="3">
      <c r="A971" s="126" t="s">
        <v>2152</v>
      </c>
      <c r="B971" s="127" t="s">
        <v>2153</v>
      </c>
      <c r="C971" s="135" t="s">
        <v>2154</v>
      </c>
      <c r="D971" s="39" t="s">
        <v>326</v>
      </c>
      <c r="E971" s="128">
        <v>1</v>
      </c>
      <c r="F971" s="313">
        <v>4693955</v>
      </c>
      <c r="G971" s="186">
        <f t="shared" si="65"/>
        <v>4693955</v>
      </c>
      <c r="H971" s="100"/>
      <c r="I971" s="187">
        <v>1</v>
      </c>
      <c r="J971" s="136"/>
      <c r="K971" s="186">
        <f t="shared" si="66"/>
        <v>0</v>
      </c>
      <c r="L971" s="101"/>
      <c r="M971" s="207"/>
      <c r="N971" s="129"/>
    </row>
    <row r="972" spans="1:14" ht="28.5" outlineLevel="3">
      <c r="A972" s="126" t="s">
        <v>2155</v>
      </c>
      <c r="B972" s="127" t="s">
        <v>2156</v>
      </c>
      <c r="C972" s="135" t="s">
        <v>2157</v>
      </c>
      <c r="D972" s="39" t="s">
        <v>326</v>
      </c>
      <c r="E972" s="128">
        <v>1</v>
      </c>
      <c r="F972" s="313">
        <v>4693955</v>
      </c>
      <c r="G972" s="186">
        <f t="shared" si="65"/>
        <v>4693955</v>
      </c>
      <c r="H972" s="100"/>
      <c r="I972" s="187">
        <v>1</v>
      </c>
      <c r="J972" s="136"/>
      <c r="K972" s="186">
        <f t="shared" si="66"/>
        <v>0</v>
      </c>
      <c r="L972" s="101"/>
      <c r="M972" s="207"/>
      <c r="N972" s="129"/>
    </row>
    <row r="973" spans="1:14" ht="28.5" outlineLevel="3">
      <c r="A973" s="126" t="s">
        <v>2158</v>
      </c>
      <c r="B973" s="127" t="s">
        <v>2159</v>
      </c>
      <c r="C973" s="135" t="s">
        <v>2160</v>
      </c>
      <c r="D973" s="39" t="s">
        <v>326</v>
      </c>
      <c r="E973" s="128">
        <v>1</v>
      </c>
      <c r="F973" s="313">
        <v>3810246</v>
      </c>
      <c r="G973" s="186">
        <f t="shared" si="65"/>
        <v>3810246</v>
      </c>
      <c r="H973" s="100"/>
      <c r="I973" s="187">
        <v>1</v>
      </c>
      <c r="J973" s="136"/>
      <c r="K973" s="186">
        <f t="shared" si="66"/>
        <v>0</v>
      </c>
      <c r="L973" s="101"/>
      <c r="M973" s="207"/>
      <c r="N973" s="129"/>
    </row>
    <row r="974" spans="1:14" ht="28.5" outlineLevel="3">
      <c r="A974" s="126" t="s">
        <v>2161</v>
      </c>
      <c r="B974" s="127" t="s">
        <v>2162</v>
      </c>
      <c r="C974" s="135" t="s">
        <v>2163</v>
      </c>
      <c r="D974" s="39" t="s">
        <v>326</v>
      </c>
      <c r="E974" s="128">
        <v>1</v>
      </c>
      <c r="F974" s="313">
        <v>3810246</v>
      </c>
      <c r="G974" s="186">
        <f t="shared" si="65"/>
        <v>3810246</v>
      </c>
      <c r="H974" s="100"/>
      <c r="I974" s="187">
        <v>1</v>
      </c>
      <c r="J974" s="136"/>
      <c r="K974" s="186">
        <f t="shared" si="66"/>
        <v>0</v>
      </c>
      <c r="L974" s="101"/>
      <c r="M974" s="207"/>
      <c r="N974" s="129"/>
    </row>
    <row r="975" spans="1:14" ht="28.5" outlineLevel="3">
      <c r="A975" s="126" t="s">
        <v>2164</v>
      </c>
      <c r="B975" s="127" t="s">
        <v>2165</v>
      </c>
      <c r="C975" s="135" t="s">
        <v>2166</v>
      </c>
      <c r="D975" s="39" t="s">
        <v>326</v>
      </c>
      <c r="E975" s="128">
        <v>1</v>
      </c>
      <c r="F975" s="313">
        <v>3810246</v>
      </c>
      <c r="G975" s="186">
        <f t="shared" si="65"/>
        <v>3810246</v>
      </c>
      <c r="H975" s="100"/>
      <c r="I975" s="187">
        <v>1</v>
      </c>
      <c r="J975" s="136"/>
      <c r="K975" s="186">
        <f t="shared" si="66"/>
        <v>0</v>
      </c>
      <c r="L975" s="101"/>
      <c r="M975" s="207"/>
      <c r="N975" s="129"/>
    </row>
    <row r="976" spans="1:14" ht="28.5" outlineLevel="3">
      <c r="A976" s="126" t="s">
        <v>2167</v>
      </c>
      <c r="B976" s="127" t="s">
        <v>2168</v>
      </c>
      <c r="C976" s="135" t="s">
        <v>2169</v>
      </c>
      <c r="D976" s="39" t="s">
        <v>326</v>
      </c>
      <c r="E976" s="128">
        <v>1</v>
      </c>
      <c r="F976" s="313">
        <v>3810246</v>
      </c>
      <c r="G976" s="186">
        <f t="shared" si="65"/>
        <v>3810246</v>
      </c>
      <c r="H976" s="100"/>
      <c r="I976" s="187">
        <v>1</v>
      </c>
      <c r="J976" s="136"/>
      <c r="K976" s="186">
        <f t="shared" si="66"/>
        <v>0</v>
      </c>
      <c r="L976" s="101"/>
      <c r="M976" s="207"/>
      <c r="N976" s="129"/>
    </row>
    <row r="977" spans="1:14" ht="28.5" outlineLevel="3">
      <c r="A977" s="126" t="s">
        <v>2170</v>
      </c>
      <c r="B977" s="127" t="s">
        <v>2171</v>
      </c>
      <c r="C977" s="135" t="s">
        <v>2172</v>
      </c>
      <c r="D977" s="39" t="s">
        <v>326</v>
      </c>
      <c r="E977" s="128">
        <v>1</v>
      </c>
      <c r="F977" s="313">
        <v>3810246</v>
      </c>
      <c r="G977" s="186">
        <f t="shared" si="65"/>
        <v>3810246</v>
      </c>
      <c r="H977" s="100"/>
      <c r="I977" s="187">
        <v>1</v>
      </c>
      <c r="J977" s="136"/>
      <c r="K977" s="186">
        <f t="shared" si="66"/>
        <v>0</v>
      </c>
      <c r="L977" s="101"/>
      <c r="M977" s="207"/>
      <c r="N977" s="129"/>
    </row>
    <row r="978" spans="1:14" ht="28.5" outlineLevel="3">
      <c r="A978" s="126" t="s">
        <v>2173</v>
      </c>
      <c r="B978" s="127" t="s">
        <v>2174</v>
      </c>
      <c r="C978" s="135" t="s">
        <v>2175</v>
      </c>
      <c r="D978" s="39" t="s">
        <v>326</v>
      </c>
      <c r="E978" s="128">
        <v>1</v>
      </c>
      <c r="F978" s="313">
        <v>3810246</v>
      </c>
      <c r="G978" s="186">
        <f t="shared" si="65"/>
        <v>3810246</v>
      </c>
      <c r="H978" s="100"/>
      <c r="I978" s="187">
        <v>1</v>
      </c>
      <c r="J978" s="136"/>
      <c r="K978" s="186">
        <f t="shared" si="66"/>
        <v>0</v>
      </c>
      <c r="L978" s="101"/>
      <c r="M978" s="207"/>
      <c r="N978" s="129"/>
    </row>
    <row r="979" spans="1:14" ht="28.5" outlineLevel="3">
      <c r="A979" s="126" t="s">
        <v>2176</v>
      </c>
      <c r="B979" s="127" t="s">
        <v>2177</v>
      </c>
      <c r="C979" s="135" t="s">
        <v>2178</v>
      </c>
      <c r="D979" s="39" t="s">
        <v>326</v>
      </c>
      <c r="E979" s="128">
        <v>1</v>
      </c>
      <c r="F979" s="313">
        <v>3810246</v>
      </c>
      <c r="G979" s="186">
        <f t="shared" si="65"/>
        <v>3810246</v>
      </c>
      <c r="H979" s="100"/>
      <c r="I979" s="187">
        <v>1</v>
      </c>
      <c r="J979" s="136"/>
      <c r="K979" s="186">
        <f t="shared" si="66"/>
        <v>0</v>
      </c>
      <c r="L979" s="101"/>
      <c r="M979" s="207"/>
      <c r="N979" s="129"/>
    </row>
    <row r="980" spans="1:14" ht="28.5" outlineLevel="3">
      <c r="A980" s="126" t="s">
        <v>2179</v>
      </c>
      <c r="B980" s="127" t="s">
        <v>2180</v>
      </c>
      <c r="C980" s="135" t="s">
        <v>2181</v>
      </c>
      <c r="D980" s="39" t="s">
        <v>326</v>
      </c>
      <c r="E980" s="128">
        <v>1</v>
      </c>
      <c r="F980" s="313">
        <v>4693955</v>
      </c>
      <c r="G980" s="186">
        <f t="shared" si="65"/>
        <v>4693955</v>
      </c>
      <c r="H980" s="100"/>
      <c r="I980" s="187">
        <v>1</v>
      </c>
      <c r="J980" s="136"/>
      <c r="K980" s="186">
        <f t="shared" si="66"/>
        <v>0</v>
      </c>
      <c r="L980" s="101"/>
      <c r="M980" s="207"/>
      <c r="N980" s="129"/>
    </row>
    <row r="981" spans="1:14" ht="28.5" outlineLevel="3">
      <c r="A981" s="126" t="s">
        <v>2182</v>
      </c>
      <c r="B981" s="127" t="s">
        <v>2183</v>
      </c>
      <c r="C981" s="135" t="s">
        <v>2184</v>
      </c>
      <c r="D981" s="39" t="s">
        <v>326</v>
      </c>
      <c r="E981" s="128">
        <v>1</v>
      </c>
      <c r="F981" s="313">
        <v>4693955</v>
      </c>
      <c r="G981" s="186">
        <f t="shared" si="65"/>
        <v>4693955</v>
      </c>
      <c r="H981" s="100"/>
      <c r="I981" s="187">
        <v>1</v>
      </c>
      <c r="J981" s="136"/>
      <c r="K981" s="186">
        <f t="shared" si="66"/>
        <v>0</v>
      </c>
      <c r="L981" s="101"/>
      <c r="M981" s="207"/>
      <c r="N981" s="129"/>
    </row>
    <row r="982" spans="1:14" ht="28.5" outlineLevel="3">
      <c r="A982" s="126" t="s">
        <v>2185</v>
      </c>
      <c r="B982" s="127" t="s">
        <v>2186</v>
      </c>
      <c r="C982" s="135" t="s">
        <v>2187</v>
      </c>
      <c r="D982" s="39" t="s">
        <v>326</v>
      </c>
      <c r="E982" s="128">
        <v>1</v>
      </c>
      <c r="F982" s="313">
        <v>3810246</v>
      </c>
      <c r="G982" s="186">
        <f t="shared" si="65"/>
        <v>3810246</v>
      </c>
      <c r="H982" s="100"/>
      <c r="I982" s="187">
        <v>1</v>
      </c>
      <c r="J982" s="136"/>
      <c r="K982" s="186">
        <f t="shared" si="66"/>
        <v>0</v>
      </c>
      <c r="L982" s="101"/>
      <c r="M982" s="207"/>
      <c r="N982" s="129"/>
    </row>
    <row r="983" spans="1:14" ht="28.5" outlineLevel="3">
      <c r="A983" s="126" t="s">
        <v>2188</v>
      </c>
      <c r="B983" s="127" t="s">
        <v>2189</v>
      </c>
      <c r="C983" s="135" t="s">
        <v>2190</v>
      </c>
      <c r="D983" s="39" t="s">
        <v>326</v>
      </c>
      <c r="E983" s="128">
        <v>1</v>
      </c>
      <c r="F983" s="313">
        <v>3810246</v>
      </c>
      <c r="G983" s="186">
        <f t="shared" si="65"/>
        <v>3810246</v>
      </c>
      <c r="H983" s="100"/>
      <c r="I983" s="187">
        <v>1</v>
      </c>
      <c r="J983" s="136"/>
      <c r="K983" s="186">
        <f t="shared" si="66"/>
        <v>0</v>
      </c>
      <c r="L983" s="101"/>
      <c r="M983" s="207"/>
      <c r="N983" s="129"/>
    </row>
    <row r="984" spans="1:14" outlineLevel="3">
      <c r="A984" s="104"/>
      <c r="B984" s="38"/>
      <c r="C984" s="110"/>
      <c r="D984" s="38"/>
      <c r="E984" s="128"/>
      <c r="F984" s="111"/>
      <c r="G984" s="228"/>
      <c r="H984" s="111"/>
      <c r="I984" s="187"/>
      <c r="J984" s="112"/>
      <c r="K984" s="228"/>
      <c r="L984" s="112"/>
      <c r="M984" s="200"/>
      <c r="N984" s="113"/>
    </row>
    <row r="985" spans="1:14" ht="28.5" outlineLevel="2">
      <c r="A985" s="138"/>
      <c r="B985" s="139"/>
      <c r="C985" s="140" t="s">
        <v>2191</v>
      </c>
      <c r="D985" s="139"/>
      <c r="E985" s="139"/>
      <c r="F985" s="141"/>
      <c r="G985" s="231">
        <f>SUM(G965:G983)</f>
        <v>98956972</v>
      </c>
      <c r="H985" s="167"/>
      <c r="I985" s="138"/>
      <c r="J985" s="142"/>
      <c r="K985" s="231">
        <f>SUM(K965:K983)</f>
        <v>0</v>
      </c>
      <c r="L985" s="168"/>
      <c r="M985" s="206"/>
      <c r="N985" s="143"/>
    </row>
    <row r="986" spans="1:14" outlineLevel="2">
      <c r="A986" s="104"/>
      <c r="B986" s="38"/>
      <c r="C986" s="110"/>
      <c r="D986" s="38"/>
      <c r="E986" s="38"/>
      <c r="F986" s="111"/>
      <c r="G986" s="228"/>
      <c r="H986" s="111"/>
      <c r="I986" s="285"/>
      <c r="J986" s="112"/>
      <c r="K986" s="228"/>
      <c r="L986" s="112"/>
      <c r="M986" s="200"/>
      <c r="N986" s="113"/>
    </row>
    <row r="987" spans="1:14" outlineLevel="2">
      <c r="A987" s="138"/>
      <c r="B987" s="139" t="s">
        <v>2192</v>
      </c>
      <c r="C987" s="140" t="s">
        <v>2193</v>
      </c>
      <c r="D987" s="139"/>
      <c r="E987" s="139"/>
      <c r="F987" s="141"/>
      <c r="G987" s="231"/>
      <c r="H987" s="167"/>
      <c r="I987" s="138"/>
      <c r="J987" s="142"/>
      <c r="K987" s="231"/>
      <c r="L987" s="168"/>
      <c r="M987" s="206"/>
      <c r="N987" s="143"/>
    </row>
    <row r="988" spans="1:14" ht="28.5" outlineLevel="3">
      <c r="A988" s="126" t="s">
        <v>2194</v>
      </c>
      <c r="B988" s="127" t="s">
        <v>2195</v>
      </c>
      <c r="C988" s="135" t="s">
        <v>2196</v>
      </c>
      <c r="D988" s="39" t="s">
        <v>326</v>
      </c>
      <c r="E988" s="128">
        <v>1</v>
      </c>
      <c r="F988" s="313">
        <v>25317250</v>
      </c>
      <c r="G988" s="186">
        <f>F988*E988</f>
        <v>25317250</v>
      </c>
      <c r="H988" s="100"/>
      <c r="I988" s="187">
        <v>1</v>
      </c>
      <c r="J988" s="136"/>
      <c r="K988" s="186">
        <f>J988*I988</f>
        <v>0</v>
      </c>
      <c r="L988" s="101"/>
      <c r="M988" s="207"/>
      <c r="N988" s="129"/>
    </row>
    <row r="989" spans="1:14" ht="28.5" outlineLevel="3">
      <c r="A989" s="126" t="s">
        <v>2197</v>
      </c>
      <c r="B989" s="127" t="s">
        <v>2198</v>
      </c>
      <c r="C989" s="135" t="s">
        <v>2199</v>
      </c>
      <c r="D989" s="39" t="s">
        <v>326</v>
      </c>
      <c r="E989" s="128">
        <v>1</v>
      </c>
      <c r="F989" s="313">
        <v>25317250</v>
      </c>
      <c r="G989" s="186">
        <f>F989*E989</f>
        <v>25317250</v>
      </c>
      <c r="H989" s="100"/>
      <c r="I989" s="187">
        <v>1</v>
      </c>
      <c r="J989" s="136"/>
      <c r="K989" s="186">
        <f>J989*I989</f>
        <v>0</v>
      </c>
      <c r="L989" s="101"/>
      <c r="M989" s="207"/>
      <c r="N989" s="129"/>
    </row>
    <row r="990" spans="1:14" ht="28.5" outlineLevel="3">
      <c r="A990" s="126" t="s">
        <v>2200</v>
      </c>
      <c r="B990" s="127" t="s">
        <v>2201</v>
      </c>
      <c r="C990" s="135" t="s">
        <v>2202</v>
      </c>
      <c r="D990" s="39" t="s">
        <v>326</v>
      </c>
      <c r="E990" s="128">
        <v>1</v>
      </c>
      <c r="F990" s="313">
        <v>25317250</v>
      </c>
      <c r="G990" s="186">
        <f>F990*E990</f>
        <v>25317250</v>
      </c>
      <c r="H990" s="100"/>
      <c r="I990" s="187">
        <v>1</v>
      </c>
      <c r="J990" s="136"/>
      <c r="K990" s="186">
        <f>J990*I990</f>
        <v>0</v>
      </c>
      <c r="L990" s="101"/>
      <c r="M990" s="207"/>
      <c r="N990" s="129"/>
    </row>
    <row r="991" spans="1:14" ht="28.5" outlineLevel="3">
      <c r="A991" s="126" t="s">
        <v>2203</v>
      </c>
      <c r="B991" s="127" t="s">
        <v>2204</v>
      </c>
      <c r="C991" s="135" t="s">
        <v>2205</v>
      </c>
      <c r="D991" s="39" t="s">
        <v>326</v>
      </c>
      <c r="E991" s="128">
        <v>1</v>
      </c>
      <c r="F991" s="313">
        <v>44722580</v>
      </c>
      <c r="G991" s="186">
        <f>F991*E991</f>
        <v>44722580</v>
      </c>
      <c r="H991" s="100"/>
      <c r="I991" s="187">
        <v>1</v>
      </c>
      <c r="J991" s="136"/>
      <c r="K991" s="186">
        <f>J991*I991</f>
        <v>0</v>
      </c>
      <c r="L991" s="101"/>
      <c r="M991" s="207"/>
      <c r="N991" s="129"/>
    </row>
    <row r="992" spans="1:14" ht="28.5" outlineLevel="3">
      <c r="A992" s="126" t="s">
        <v>2206</v>
      </c>
      <c r="B992" s="127" t="s">
        <v>2207</v>
      </c>
      <c r="C992" s="135" t="s">
        <v>2208</v>
      </c>
      <c r="D992" s="39" t="s">
        <v>326</v>
      </c>
      <c r="E992" s="128">
        <v>1</v>
      </c>
      <c r="F992" s="313">
        <v>25317250</v>
      </c>
      <c r="G992" s="186">
        <f>F992*E992</f>
        <v>25317250</v>
      </c>
      <c r="H992" s="100"/>
      <c r="I992" s="187">
        <v>1</v>
      </c>
      <c r="J992" s="136"/>
      <c r="K992" s="186">
        <f>J992*I992</f>
        <v>0</v>
      </c>
      <c r="L992" s="101"/>
      <c r="M992" s="207"/>
      <c r="N992" s="129"/>
    </row>
    <row r="993" spans="1:14" outlineLevel="3">
      <c r="A993" s="104"/>
      <c r="B993" s="38"/>
      <c r="C993" s="110"/>
      <c r="D993" s="38"/>
      <c r="E993" s="38"/>
      <c r="F993" s="111"/>
      <c r="G993" s="228"/>
      <c r="H993" s="111"/>
      <c r="I993" s="285"/>
      <c r="J993" s="112"/>
      <c r="K993" s="228"/>
      <c r="L993" s="112"/>
      <c r="M993" s="200"/>
      <c r="N993" s="113"/>
    </row>
    <row r="994" spans="1:14" ht="28.5" outlineLevel="2">
      <c r="A994" s="138"/>
      <c r="B994" s="139"/>
      <c r="C994" s="140" t="s">
        <v>2209</v>
      </c>
      <c r="D994" s="139"/>
      <c r="E994" s="139"/>
      <c r="F994" s="141"/>
      <c r="G994" s="231">
        <f>SUM(G988:G992)</f>
        <v>145991580</v>
      </c>
      <c r="H994" s="167"/>
      <c r="I994" s="138"/>
      <c r="J994" s="142"/>
      <c r="K994" s="231">
        <f>SUM(K988:K992)</f>
        <v>0</v>
      </c>
      <c r="L994" s="168"/>
      <c r="M994" s="206"/>
      <c r="N994" s="143"/>
    </row>
    <row r="995" spans="1:14" outlineLevel="2">
      <c r="A995" s="104"/>
      <c r="B995" s="38"/>
      <c r="C995" s="110"/>
      <c r="D995" s="38"/>
      <c r="E995" s="38"/>
      <c r="F995" s="111"/>
      <c r="G995" s="228"/>
      <c r="H995" s="111"/>
      <c r="I995" s="285"/>
      <c r="J995" s="112"/>
      <c r="K995" s="228"/>
      <c r="L995" s="112"/>
      <c r="M995" s="200"/>
      <c r="N995" s="113"/>
    </row>
    <row r="996" spans="1:14" ht="28.5" outlineLevel="2">
      <c r="A996" s="138"/>
      <c r="B996" s="139" t="s">
        <v>2210</v>
      </c>
      <c r="C996" s="140" t="s">
        <v>2211</v>
      </c>
      <c r="D996" s="139"/>
      <c r="E996" s="139"/>
      <c r="F996" s="141"/>
      <c r="G996" s="231"/>
      <c r="H996" s="167"/>
      <c r="I996" s="138"/>
      <c r="J996" s="142"/>
      <c r="K996" s="231"/>
      <c r="L996" s="168"/>
      <c r="M996" s="206"/>
      <c r="N996" s="143"/>
    </row>
    <row r="997" spans="1:14" ht="84.75" outlineLevel="3">
      <c r="A997" s="126" t="s">
        <v>2212</v>
      </c>
      <c r="B997" s="127" t="s">
        <v>2213</v>
      </c>
      <c r="C997" s="133" t="s">
        <v>2214</v>
      </c>
      <c r="D997" s="39" t="s">
        <v>326</v>
      </c>
      <c r="E997" s="128">
        <v>2</v>
      </c>
      <c r="F997" s="313">
        <v>582296750</v>
      </c>
      <c r="G997" s="186">
        <f>F997*E997</f>
        <v>1164593500</v>
      </c>
      <c r="H997" s="100"/>
      <c r="I997" s="187">
        <v>2</v>
      </c>
      <c r="J997" s="136"/>
      <c r="K997" s="186">
        <f>J997*I997</f>
        <v>0</v>
      </c>
      <c r="L997" s="101"/>
      <c r="M997" s="207"/>
      <c r="N997" s="129"/>
    </row>
    <row r="998" spans="1:14" ht="98.25" outlineLevel="3">
      <c r="A998" s="126" t="s">
        <v>2215</v>
      </c>
      <c r="B998" s="127" t="s">
        <v>2216</v>
      </c>
      <c r="C998" s="133" t="s">
        <v>2217</v>
      </c>
      <c r="D998" s="39" t="s">
        <v>326</v>
      </c>
      <c r="E998" s="128">
        <v>2</v>
      </c>
      <c r="F998" s="313">
        <v>1164593500</v>
      </c>
      <c r="G998" s="186">
        <f>F998*E998</f>
        <v>2329187000</v>
      </c>
      <c r="H998" s="100"/>
      <c r="I998" s="187">
        <v>2</v>
      </c>
      <c r="J998" s="136"/>
      <c r="K998" s="186">
        <f>J998*I998</f>
        <v>0</v>
      </c>
      <c r="L998" s="101"/>
      <c r="M998" s="207"/>
      <c r="N998" s="129"/>
    </row>
    <row r="999" spans="1:14" outlineLevel="3">
      <c r="A999" s="104"/>
      <c r="B999" s="38"/>
      <c r="C999" s="110"/>
      <c r="D999" s="38"/>
      <c r="E999" s="38"/>
      <c r="F999" s="111"/>
      <c r="G999" s="228"/>
      <c r="H999" s="111"/>
      <c r="I999" s="285"/>
      <c r="J999" s="112"/>
      <c r="K999" s="228"/>
      <c r="L999" s="112"/>
      <c r="M999" s="200"/>
      <c r="N999" s="113"/>
    </row>
    <row r="1000" spans="1:14" ht="28.5" outlineLevel="2">
      <c r="A1000" s="138"/>
      <c r="B1000" s="139"/>
      <c r="C1000" s="140" t="s">
        <v>2218</v>
      </c>
      <c r="D1000" s="139"/>
      <c r="E1000" s="139"/>
      <c r="F1000" s="141"/>
      <c r="G1000" s="231">
        <f>SUM(G997:G998)</f>
        <v>3493780500</v>
      </c>
      <c r="H1000" s="167"/>
      <c r="I1000" s="138"/>
      <c r="J1000" s="142"/>
      <c r="K1000" s="231">
        <f>SUM(K997:K998)</f>
        <v>0</v>
      </c>
      <c r="L1000" s="168"/>
      <c r="M1000" s="206"/>
      <c r="N1000" s="143"/>
    </row>
    <row r="1001" spans="1:14" outlineLevel="2">
      <c r="A1001" s="104"/>
      <c r="B1001" s="38"/>
      <c r="C1001" s="110"/>
      <c r="D1001" s="38"/>
      <c r="E1001" s="38"/>
      <c r="F1001" s="111"/>
      <c r="G1001" s="228"/>
      <c r="H1001" s="111"/>
      <c r="I1001" s="285"/>
      <c r="J1001" s="112"/>
      <c r="K1001" s="228"/>
      <c r="L1001" s="112"/>
      <c r="M1001" s="200"/>
      <c r="N1001" s="113"/>
    </row>
    <row r="1002" spans="1:14" ht="28.5" outlineLevel="2">
      <c r="A1002" s="138"/>
      <c r="B1002" s="139" t="s">
        <v>2219</v>
      </c>
      <c r="C1002" s="140" t="s">
        <v>2220</v>
      </c>
      <c r="D1002" s="139"/>
      <c r="E1002" s="139"/>
      <c r="F1002" s="141"/>
      <c r="G1002" s="231"/>
      <c r="H1002" s="167"/>
      <c r="I1002" s="138"/>
      <c r="J1002" s="142"/>
      <c r="K1002" s="231"/>
      <c r="L1002" s="168"/>
      <c r="M1002" s="206"/>
      <c r="N1002" s="143"/>
    </row>
    <row r="1003" spans="1:14" outlineLevel="3">
      <c r="A1003" s="104"/>
      <c r="B1003" s="38"/>
      <c r="C1003" s="110"/>
      <c r="D1003" s="38"/>
      <c r="E1003" s="38"/>
      <c r="F1003" s="111"/>
      <c r="G1003" s="228"/>
      <c r="H1003" s="111"/>
      <c r="I1003" s="285"/>
      <c r="J1003" s="112"/>
      <c r="K1003" s="228"/>
      <c r="L1003" s="112"/>
      <c r="M1003" s="200"/>
      <c r="N1003" s="113"/>
    </row>
    <row r="1004" spans="1:14" outlineLevel="3" collapsed="1">
      <c r="A1004" s="138"/>
      <c r="B1004" s="139" t="s">
        <v>2221</v>
      </c>
      <c r="C1004" s="140" t="s">
        <v>2222</v>
      </c>
      <c r="D1004" s="139"/>
      <c r="E1004" s="139"/>
      <c r="F1004" s="141"/>
      <c r="G1004" s="231"/>
      <c r="H1004" s="167"/>
      <c r="I1004" s="138"/>
      <c r="J1004" s="142"/>
      <c r="K1004" s="231"/>
      <c r="L1004" s="168"/>
      <c r="M1004" s="206"/>
      <c r="N1004" s="143"/>
    </row>
    <row r="1005" spans="1:14" ht="42" outlineLevel="3">
      <c r="A1005" s="126" t="s">
        <v>2223</v>
      </c>
      <c r="B1005" s="127" t="s">
        <v>2224</v>
      </c>
      <c r="C1005" s="135" t="s">
        <v>2225</v>
      </c>
      <c r="D1005" s="39" t="s">
        <v>326</v>
      </c>
      <c r="E1005" s="128">
        <v>4</v>
      </c>
      <c r="F1005" s="313">
        <v>49466710</v>
      </c>
      <c r="G1005" s="186">
        <f t="shared" ref="G1005:G1010" si="67">F1005*E1005</f>
        <v>197866840</v>
      </c>
      <c r="H1005" s="100"/>
      <c r="I1005" s="187">
        <v>4</v>
      </c>
      <c r="J1005" s="136"/>
      <c r="K1005" s="186">
        <f t="shared" ref="K1005:K1010" si="68">J1005*I1005</f>
        <v>0</v>
      </c>
      <c r="L1005" s="101"/>
      <c r="M1005" s="207"/>
      <c r="N1005" s="129"/>
    </row>
    <row r="1006" spans="1:14" ht="28.5" outlineLevel="3">
      <c r="A1006" s="126" t="s">
        <v>2226</v>
      </c>
      <c r="B1006" s="127" t="s">
        <v>2227</v>
      </c>
      <c r="C1006" s="135" t="s">
        <v>2228</v>
      </c>
      <c r="D1006" s="39" t="s">
        <v>326</v>
      </c>
      <c r="E1006" s="128">
        <v>4</v>
      </c>
      <c r="F1006" s="313">
        <v>15517070</v>
      </c>
      <c r="G1006" s="186">
        <f t="shared" si="67"/>
        <v>62068280</v>
      </c>
      <c r="H1006" s="100"/>
      <c r="I1006" s="187">
        <v>4</v>
      </c>
      <c r="J1006" s="136"/>
      <c r="K1006" s="186">
        <f t="shared" si="68"/>
        <v>0</v>
      </c>
      <c r="L1006" s="101"/>
      <c r="M1006" s="207"/>
      <c r="N1006" s="129"/>
    </row>
    <row r="1007" spans="1:14" ht="28.5" outlineLevel="3">
      <c r="A1007" s="126" t="s">
        <v>2229</v>
      </c>
      <c r="B1007" s="127" t="s">
        <v>2230</v>
      </c>
      <c r="C1007" s="135" t="s">
        <v>2231</v>
      </c>
      <c r="D1007" s="39" t="s">
        <v>326</v>
      </c>
      <c r="E1007" s="128">
        <v>4</v>
      </c>
      <c r="F1007" s="313">
        <v>9992935</v>
      </c>
      <c r="G1007" s="186">
        <f t="shared" si="67"/>
        <v>39971740</v>
      </c>
      <c r="H1007" s="100"/>
      <c r="I1007" s="187">
        <v>4</v>
      </c>
      <c r="J1007" s="136"/>
      <c r="K1007" s="186">
        <f t="shared" si="68"/>
        <v>0</v>
      </c>
      <c r="L1007" s="101"/>
      <c r="M1007" s="207"/>
      <c r="N1007" s="129"/>
    </row>
    <row r="1008" spans="1:14" ht="42" outlineLevel="3">
      <c r="A1008" s="126" t="s">
        <v>2232</v>
      </c>
      <c r="B1008" s="127" t="s">
        <v>2233</v>
      </c>
      <c r="C1008" s="135" t="s">
        <v>2234</v>
      </c>
      <c r="D1008" s="39" t="s">
        <v>326</v>
      </c>
      <c r="E1008" s="128">
        <v>4</v>
      </c>
      <c r="F1008" s="313">
        <v>130007500</v>
      </c>
      <c r="G1008" s="186">
        <f t="shared" si="67"/>
        <v>520030000</v>
      </c>
      <c r="H1008" s="100"/>
      <c r="I1008" s="187">
        <v>4</v>
      </c>
      <c r="J1008" s="136"/>
      <c r="K1008" s="186">
        <f t="shared" si="68"/>
        <v>0</v>
      </c>
      <c r="L1008" s="101"/>
      <c r="M1008" s="207"/>
      <c r="N1008" s="129"/>
    </row>
    <row r="1009" spans="1:14" ht="28.5" outlineLevel="3">
      <c r="A1009" s="126" t="s">
        <v>2235</v>
      </c>
      <c r="B1009" s="127" t="s">
        <v>2236</v>
      </c>
      <c r="C1009" s="135" t="s">
        <v>2237</v>
      </c>
      <c r="D1009" s="39" t="s">
        <v>326</v>
      </c>
      <c r="E1009" s="128">
        <v>4</v>
      </c>
      <c r="F1009" s="313">
        <v>30791250</v>
      </c>
      <c r="G1009" s="186">
        <f t="shared" si="67"/>
        <v>123165000</v>
      </c>
      <c r="H1009" s="100"/>
      <c r="I1009" s="187">
        <v>4</v>
      </c>
      <c r="J1009" s="136"/>
      <c r="K1009" s="186">
        <f t="shared" si="68"/>
        <v>0</v>
      </c>
      <c r="L1009" s="101"/>
      <c r="M1009" s="207"/>
      <c r="N1009" s="129"/>
    </row>
    <row r="1010" spans="1:14" ht="28.5" outlineLevel="3">
      <c r="A1010" s="126" t="s">
        <v>2238</v>
      </c>
      <c r="B1010" s="127" t="s">
        <v>2239</v>
      </c>
      <c r="C1010" s="135" t="s">
        <v>2240</v>
      </c>
      <c r="D1010" s="39" t="s">
        <v>326</v>
      </c>
      <c r="E1010" s="128">
        <v>4</v>
      </c>
      <c r="F1010" s="313">
        <v>25321356</v>
      </c>
      <c r="G1010" s="186">
        <f t="shared" si="67"/>
        <v>101285424</v>
      </c>
      <c r="H1010" s="100"/>
      <c r="I1010" s="187">
        <v>4</v>
      </c>
      <c r="J1010" s="136"/>
      <c r="K1010" s="186">
        <f t="shared" si="68"/>
        <v>0</v>
      </c>
      <c r="L1010" s="101"/>
      <c r="M1010" s="207"/>
      <c r="N1010" s="129"/>
    </row>
    <row r="1011" spans="1:14" outlineLevel="3">
      <c r="A1011" s="104"/>
      <c r="B1011" s="38"/>
      <c r="C1011" s="110"/>
      <c r="D1011" s="38"/>
      <c r="E1011" s="38"/>
      <c r="F1011" s="111"/>
      <c r="G1011" s="228"/>
      <c r="H1011" s="111"/>
      <c r="I1011" s="285"/>
      <c r="J1011" s="112"/>
      <c r="K1011" s="228"/>
      <c r="L1011" s="112"/>
      <c r="M1011" s="200"/>
      <c r="N1011" s="113"/>
    </row>
    <row r="1012" spans="1:14" ht="28.5" outlineLevel="2">
      <c r="A1012" s="138"/>
      <c r="B1012" s="139"/>
      <c r="C1012" s="140" t="s">
        <v>2241</v>
      </c>
      <c r="D1012" s="139"/>
      <c r="E1012" s="139"/>
      <c r="F1012" s="141"/>
      <c r="G1012" s="231">
        <f>SUM(G1005:G1010)</f>
        <v>1044387284</v>
      </c>
      <c r="H1012" s="167"/>
      <c r="I1012" s="138"/>
      <c r="J1012" s="142"/>
      <c r="K1012" s="231">
        <f>SUM(K1005:K1010)</f>
        <v>0</v>
      </c>
      <c r="L1012" s="168"/>
      <c r="M1012" s="206"/>
      <c r="N1012" s="143"/>
    </row>
    <row r="1013" spans="1:14" outlineLevel="2">
      <c r="A1013" s="104"/>
      <c r="B1013" s="38"/>
      <c r="C1013" s="110"/>
      <c r="D1013" s="38"/>
      <c r="E1013" s="38"/>
      <c r="F1013" s="111"/>
      <c r="G1013" s="228"/>
      <c r="H1013" s="111"/>
      <c r="I1013" s="285"/>
      <c r="J1013" s="112"/>
      <c r="K1013" s="228"/>
      <c r="L1013" s="112"/>
      <c r="M1013" s="200"/>
      <c r="N1013" s="113"/>
    </row>
    <row r="1014" spans="1:14" outlineLevel="2">
      <c r="A1014" s="138"/>
      <c r="B1014" s="139" t="s">
        <v>2242</v>
      </c>
      <c r="C1014" s="140" t="s">
        <v>2243</v>
      </c>
      <c r="D1014" s="139"/>
      <c r="E1014" s="139"/>
      <c r="F1014" s="141"/>
      <c r="G1014" s="231"/>
      <c r="H1014" s="167"/>
      <c r="I1014" s="138"/>
      <c r="J1014" s="142"/>
      <c r="K1014" s="231"/>
      <c r="L1014" s="168"/>
      <c r="M1014" s="206"/>
      <c r="N1014" s="143"/>
    </row>
    <row r="1015" spans="1:14" ht="28.5" outlineLevel="3">
      <c r="A1015" s="126" t="s">
        <v>2244</v>
      </c>
      <c r="B1015" s="127" t="s">
        <v>2245</v>
      </c>
      <c r="C1015" s="135" t="s">
        <v>2246</v>
      </c>
      <c r="D1015" s="361" t="s">
        <v>326</v>
      </c>
      <c r="E1015" s="128">
        <v>6</v>
      </c>
      <c r="F1015" s="313">
        <v>728753620</v>
      </c>
      <c r="G1015" s="186">
        <f>F1015*E1015</f>
        <v>4372521720</v>
      </c>
      <c r="H1015" s="100"/>
      <c r="I1015" s="187">
        <v>6</v>
      </c>
      <c r="J1015" s="136"/>
      <c r="K1015" s="186">
        <f>J1015*I1015</f>
        <v>0</v>
      </c>
      <c r="L1015" s="101"/>
      <c r="M1015" s="207"/>
      <c r="N1015" s="129"/>
    </row>
    <row r="1016" spans="1:14" outlineLevel="3">
      <c r="A1016" s="104"/>
      <c r="B1016" s="38"/>
      <c r="C1016" s="110"/>
      <c r="D1016" s="38"/>
      <c r="E1016" s="38"/>
      <c r="F1016" s="111"/>
      <c r="G1016" s="228"/>
      <c r="H1016" s="111"/>
      <c r="I1016" s="285"/>
      <c r="J1016" s="112"/>
      <c r="K1016" s="228"/>
      <c r="L1016" s="112"/>
      <c r="M1016" s="200"/>
      <c r="N1016" s="113"/>
    </row>
    <row r="1017" spans="1:14" ht="28.5" outlineLevel="2">
      <c r="A1017" s="138"/>
      <c r="B1017" s="139"/>
      <c r="C1017" s="140" t="s">
        <v>2247</v>
      </c>
      <c r="D1017" s="139"/>
      <c r="E1017" s="139"/>
      <c r="F1017" s="141"/>
      <c r="G1017" s="231">
        <f>G1015</f>
        <v>4372521720</v>
      </c>
      <c r="H1017" s="167"/>
      <c r="I1017" s="138"/>
      <c r="J1017" s="142"/>
      <c r="K1017" s="231">
        <f>K1015</f>
        <v>0</v>
      </c>
      <c r="L1017" s="168"/>
      <c r="M1017" s="206"/>
      <c r="N1017" s="143"/>
    </row>
    <row r="1018" spans="1:14" outlineLevel="2">
      <c r="A1018" s="104"/>
      <c r="B1018" s="38"/>
      <c r="C1018" s="110"/>
      <c r="D1018" s="38"/>
      <c r="E1018" s="38"/>
      <c r="F1018" s="111"/>
      <c r="G1018" s="228"/>
      <c r="H1018" s="111"/>
      <c r="I1018" s="285"/>
      <c r="J1018" s="112"/>
      <c r="K1018" s="228"/>
      <c r="L1018" s="112"/>
      <c r="M1018" s="200"/>
      <c r="N1018" s="113"/>
    </row>
    <row r="1019" spans="1:14" ht="28.5" outlineLevel="2">
      <c r="A1019" s="138"/>
      <c r="B1019" s="139" t="s">
        <v>2248</v>
      </c>
      <c r="C1019" s="140" t="s">
        <v>2249</v>
      </c>
      <c r="D1019" s="139"/>
      <c r="E1019" s="139"/>
      <c r="F1019" s="141"/>
      <c r="G1019" s="231"/>
      <c r="H1019" s="167"/>
      <c r="I1019" s="138"/>
      <c r="J1019" s="142"/>
      <c r="K1019" s="231"/>
      <c r="L1019" s="168"/>
      <c r="M1019" s="206"/>
      <c r="N1019" s="143"/>
    </row>
    <row r="1020" spans="1:14" ht="28.5" outlineLevel="3">
      <c r="A1020" s="126" t="s">
        <v>2250</v>
      </c>
      <c r="B1020" s="127" t="s">
        <v>2251</v>
      </c>
      <c r="C1020" s="135" t="s">
        <v>2252</v>
      </c>
      <c r="D1020" s="39" t="s">
        <v>326</v>
      </c>
      <c r="E1020" s="128">
        <v>1</v>
      </c>
      <c r="F1020" s="313">
        <v>587681798</v>
      </c>
      <c r="G1020" s="186">
        <f>F1020*E1020</f>
        <v>587681798</v>
      </c>
      <c r="H1020" s="100"/>
      <c r="I1020" s="187">
        <v>1</v>
      </c>
      <c r="J1020" s="136"/>
      <c r="K1020" s="186">
        <f>J1020*I1020</f>
        <v>0</v>
      </c>
      <c r="L1020" s="101"/>
      <c r="M1020" s="207"/>
      <c r="N1020" s="129"/>
    </row>
    <row r="1021" spans="1:14" ht="28.5" outlineLevel="3">
      <c r="A1021" s="126" t="s">
        <v>2253</v>
      </c>
      <c r="B1021" s="127" t="s">
        <v>2254</v>
      </c>
      <c r="C1021" s="135" t="s">
        <v>2255</v>
      </c>
      <c r="D1021" s="39" t="s">
        <v>326</v>
      </c>
      <c r="E1021" s="128">
        <v>1</v>
      </c>
      <c r="F1021" s="313">
        <v>226781251</v>
      </c>
      <c r="G1021" s="186">
        <f>F1021*E1021</f>
        <v>226781251</v>
      </c>
      <c r="H1021" s="100"/>
      <c r="I1021" s="187">
        <v>1</v>
      </c>
      <c r="J1021" s="136"/>
      <c r="K1021" s="186">
        <f>J1021*I1021</f>
        <v>0</v>
      </c>
      <c r="L1021" s="101"/>
      <c r="M1021" s="207"/>
      <c r="N1021" s="129"/>
    </row>
    <row r="1022" spans="1:14" ht="28.5" outlineLevel="3">
      <c r="A1022" s="126" t="s">
        <v>2256</v>
      </c>
      <c r="B1022" s="127" t="s">
        <v>2257</v>
      </c>
      <c r="C1022" s="135" t="s">
        <v>2258</v>
      </c>
      <c r="D1022" s="39" t="s">
        <v>326</v>
      </c>
      <c r="E1022" s="128">
        <v>1</v>
      </c>
      <c r="F1022" s="313">
        <v>617065887</v>
      </c>
      <c r="G1022" s="186">
        <f>F1022*E1022</f>
        <v>617065887</v>
      </c>
      <c r="H1022" s="100"/>
      <c r="I1022" s="187">
        <v>1</v>
      </c>
      <c r="J1022" s="136"/>
      <c r="K1022" s="186">
        <f>J1022*I1022</f>
        <v>0</v>
      </c>
      <c r="L1022" s="101"/>
      <c r="M1022" s="207"/>
      <c r="N1022" s="129"/>
    </row>
    <row r="1023" spans="1:14" ht="28.5" outlineLevel="3">
      <c r="A1023" s="126" t="s">
        <v>2259</v>
      </c>
      <c r="B1023" s="127" t="s">
        <v>2260</v>
      </c>
      <c r="C1023" s="135" t="s">
        <v>2261</v>
      </c>
      <c r="D1023" s="39" t="s">
        <v>326</v>
      </c>
      <c r="E1023" s="128">
        <v>1</v>
      </c>
      <c r="F1023" s="313">
        <v>150907300</v>
      </c>
      <c r="G1023" s="186">
        <f>F1023*E1023</f>
        <v>150907300</v>
      </c>
      <c r="H1023" s="100"/>
      <c r="I1023" s="187">
        <v>1</v>
      </c>
      <c r="J1023" s="136"/>
      <c r="K1023" s="186">
        <f>J1023*I1023</f>
        <v>0</v>
      </c>
      <c r="L1023" s="101"/>
      <c r="M1023" s="207"/>
      <c r="N1023" s="129"/>
    </row>
    <row r="1024" spans="1:14" outlineLevel="3">
      <c r="A1024" s="104"/>
      <c r="B1024" s="38"/>
      <c r="C1024" s="110"/>
      <c r="D1024" s="38"/>
      <c r="E1024" s="38"/>
      <c r="F1024" s="111"/>
      <c r="G1024" s="228"/>
      <c r="H1024" s="111"/>
      <c r="I1024" s="285"/>
      <c r="J1024" s="112"/>
      <c r="K1024" s="228"/>
      <c r="L1024" s="112"/>
      <c r="M1024" s="200"/>
      <c r="N1024" s="113"/>
    </row>
    <row r="1025" spans="1:45" ht="28.5" outlineLevel="2">
      <c r="A1025" s="138"/>
      <c r="B1025" s="139"/>
      <c r="C1025" s="140" t="s">
        <v>2262</v>
      </c>
      <c r="D1025" s="139"/>
      <c r="E1025" s="139"/>
      <c r="F1025" s="141"/>
      <c r="G1025" s="231">
        <f>SUM(G1020:G1023)</f>
        <v>1582436236</v>
      </c>
      <c r="H1025" s="167"/>
      <c r="I1025" s="138"/>
      <c r="J1025" s="142"/>
      <c r="K1025" s="231">
        <f>SUM(K1020:K1023)</f>
        <v>0</v>
      </c>
      <c r="L1025" s="168"/>
      <c r="M1025" s="206"/>
      <c r="N1025" s="143"/>
      <c r="AS1025" s="1" t="s">
        <v>2263</v>
      </c>
    </row>
    <row r="1026" spans="1:45" outlineLevel="2">
      <c r="A1026" s="104"/>
      <c r="B1026" s="38"/>
      <c r="C1026" s="110"/>
      <c r="D1026" s="38"/>
      <c r="E1026" s="38"/>
      <c r="F1026" s="111"/>
      <c r="G1026" s="228"/>
      <c r="H1026" s="111"/>
      <c r="I1026" s="285"/>
      <c r="J1026" s="112"/>
      <c r="K1026" s="228"/>
      <c r="L1026" s="112"/>
      <c r="M1026" s="200"/>
      <c r="N1026" s="113"/>
    </row>
    <row r="1027" spans="1:45" outlineLevel="2">
      <c r="A1027" s="138"/>
      <c r="B1027" s="362">
        <v>40555</v>
      </c>
      <c r="C1027" s="140" t="s">
        <v>2264</v>
      </c>
      <c r="D1027" s="139"/>
      <c r="E1027" s="139"/>
      <c r="F1027" s="141"/>
      <c r="G1027" s="231"/>
      <c r="H1027" s="167"/>
      <c r="I1027" s="138"/>
      <c r="J1027" s="142"/>
      <c r="K1027" s="231"/>
      <c r="L1027" s="168"/>
      <c r="M1027" s="206"/>
      <c r="N1027" s="143"/>
    </row>
    <row r="1028" spans="1:45" ht="42" outlineLevel="3">
      <c r="A1028" s="126" t="s">
        <v>2265</v>
      </c>
      <c r="B1028" s="40" t="s">
        <v>2266</v>
      </c>
      <c r="C1028" s="135" t="s">
        <v>2267</v>
      </c>
      <c r="D1028" s="39" t="s">
        <v>326</v>
      </c>
      <c r="E1028" s="128">
        <v>1</v>
      </c>
      <c r="F1028" s="313">
        <v>157701937</v>
      </c>
      <c r="G1028" s="186">
        <f>F1028*E1028</f>
        <v>157701937</v>
      </c>
      <c r="H1028" s="100"/>
      <c r="I1028" s="187">
        <v>1</v>
      </c>
      <c r="J1028" s="136"/>
      <c r="K1028" s="186">
        <f>J1028*I1028</f>
        <v>0</v>
      </c>
      <c r="L1028" s="101"/>
      <c r="M1028" s="207"/>
      <c r="N1028" s="129"/>
    </row>
    <row r="1029" spans="1:45" ht="42" outlineLevel="3">
      <c r="A1029" s="126" t="s">
        <v>2268</v>
      </c>
      <c r="B1029" s="40" t="s">
        <v>2269</v>
      </c>
      <c r="C1029" s="135" t="s">
        <v>2270</v>
      </c>
      <c r="D1029" s="39" t="s">
        <v>326</v>
      </c>
      <c r="E1029" s="128">
        <v>1</v>
      </c>
      <c r="F1029" s="313">
        <v>157693726</v>
      </c>
      <c r="G1029" s="186">
        <f>F1029*E1029</f>
        <v>157693726</v>
      </c>
      <c r="H1029" s="100"/>
      <c r="I1029" s="187">
        <v>1</v>
      </c>
      <c r="J1029" s="136"/>
      <c r="K1029" s="186">
        <f>J1029*I1029</f>
        <v>0</v>
      </c>
      <c r="L1029" s="101"/>
      <c r="M1029" s="207"/>
      <c r="N1029" s="129"/>
    </row>
    <row r="1030" spans="1:45" ht="56.25" outlineLevel="3">
      <c r="A1030" s="126" t="s">
        <v>2271</v>
      </c>
      <c r="B1030" s="40" t="s">
        <v>2272</v>
      </c>
      <c r="C1030" s="135" t="s">
        <v>2273</v>
      </c>
      <c r="D1030" s="39" t="s">
        <v>326</v>
      </c>
      <c r="E1030" s="128">
        <v>2</v>
      </c>
      <c r="F1030" s="313">
        <v>90054430</v>
      </c>
      <c r="G1030" s="186">
        <f>F1030*E1030</f>
        <v>180108860</v>
      </c>
      <c r="H1030" s="100"/>
      <c r="I1030" s="187">
        <v>2</v>
      </c>
      <c r="J1030" s="136"/>
      <c r="K1030" s="186">
        <f>J1030*I1030</f>
        <v>0</v>
      </c>
      <c r="L1030" s="101"/>
      <c r="M1030" s="207"/>
      <c r="N1030" s="129"/>
    </row>
    <row r="1031" spans="1:45" outlineLevel="3">
      <c r="A1031" s="104"/>
      <c r="B1031" s="105"/>
      <c r="C1031" s="110"/>
      <c r="D1031" s="38"/>
      <c r="E1031" s="38"/>
      <c r="F1031" s="111"/>
      <c r="G1031" s="228"/>
      <c r="H1031" s="111"/>
      <c r="I1031" s="285"/>
      <c r="J1031" s="112"/>
      <c r="K1031" s="228"/>
      <c r="L1031" s="112"/>
      <c r="M1031" s="200"/>
      <c r="N1031" s="113"/>
    </row>
    <row r="1032" spans="1:45" outlineLevel="2">
      <c r="A1032" s="138"/>
      <c r="B1032" s="139"/>
      <c r="C1032" s="140" t="s">
        <v>2274</v>
      </c>
      <c r="D1032" s="139"/>
      <c r="E1032" s="139"/>
      <c r="F1032" s="141"/>
      <c r="G1032" s="231">
        <f>SUM(G1028:G1030)</f>
        <v>495504523</v>
      </c>
      <c r="H1032" s="167"/>
      <c r="I1032" s="138"/>
      <c r="J1032" s="142"/>
      <c r="K1032" s="231">
        <f>SUM(K1028:K1030)</f>
        <v>0</v>
      </c>
      <c r="L1032" s="168"/>
      <c r="M1032" s="206"/>
      <c r="N1032" s="143"/>
    </row>
    <row r="1033" spans="1:45" outlineLevel="2">
      <c r="A1033" s="104"/>
      <c r="B1033" s="105"/>
      <c r="C1033" s="110"/>
      <c r="D1033" s="38"/>
      <c r="E1033" s="38"/>
      <c r="F1033" s="111"/>
      <c r="G1033" s="228"/>
      <c r="H1033" s="111"/>
      <c r="I1033" s="285"/>
      <c r="J1033" s="112"/>
      <c r="K1033" s="228"/>
      <c r="L1033" s="112"/>
      <c r="M1033" s="200"/>
      <c r="N1033" s="113"/>
    </row>
    <row r="1034" spans="1:45" outlineLevel="2">
      <c r="A1034" s="138"/>
      <c r="B1034" s="363">
        <v>40920</v>
      </c>
      <c r="C1034" s="140" t="s">
        <v>2275</v>
      </c>
      <c r="D1034" s="139"/>
      <c r="E1034" s="139"/>
      <c r="F1034" s="141"/>
      <c r="G1034" s="231"/>
      <c r="H1034" s="167"/>
      <c r="I1034" s="138"/>
      <c r="J1034" s="142"/>
      <c r="K1034" s="231"/>
      <c r="L1034" s="168"/>
      <c r="M1034" s="206"/>
      <c r="N1034" s="143"/>
    </row>
    <row r="1035" spans="1:45" ht="28.5" outlineLevel="3">
      <c r="A1035" s="126" t="s">
        <v>2276</v>
      </c>
      <c r="B1035" s="40" t="s">
        <v>2277</v>
      </c>
      <c r="C1035" s="135" t="s">
        <v>2278</v>
      </c>
      <c r="D1035" s="39" t="s">
        <v>326</v>
      </c>
      <c r="E1035" s="128">
        <v>1</v>
      </c>
      <c r="F1035" s="313">
        <v>34759900</v>
      </c>
      <c r="G1035" s="186">
        <f>F1035*E1035</f>
        <v>34759900</v>
      </c>
      <c r="H1035" s="100"/>
      <c r="I1035" s="187">
        <v>1</v>
      </c>
      <c r="J1035" s="136"/>
      <c r="K1035" s="186">
        <f>J1035*I1035</f>
        <v>0</v>
      </c>
      <c r="L1035" s="101"/>
      <c r="M1035" s="207"/>
      <c r="N1035" s="129"/>
    </row>
    <row r="1036" spans="1:45" ht="28.5" outlineLevel="3">
      <c r="A1036" s="126" t="s">
        <v>2268</v>
      </c>
      <c r="B1036" s="40" t="s">
        <v>2279</v>
      </c>
      <c r="C1036" s="135" t="s">
        <v>2280</v>
      </c>
      <c r="D1036" s="39" t="s">
        <v>326</v>
      </c>
      <c r="E1036" s="128">
        <v>1</v>
      </c>
      <c r="F1036" s="313">
        <v>36196825</v>
      </c>
      <c r="G1036" s="186">
        <f>F1036*E1036</f>
        <v>36196825</v>
      </c>
      <c r="H1036" s="100"/>
      <c r="I1036" s="187">
        <v>1</v>
      </c>
      <c r="J1036" s="136"/>
      <c r="K1036" s="186">
        <f>J1036*I1036</f>
        <v>0</v>
      </c>
      <c r="L1036" s="101"/>
      <c r="M1036" s="207"/>
      <c r="N1036" s="129"/>
    </row>
    <row r="1037" spans="1:45" ht="28.5" outlineLevel="3">
      <c r="A1037" s="126" t="s">
        <v>2271</v>
      </c>
      <c r="B1037" s="40" t="s">
        <v>2281</v>
      </c>
      <c r="C1037" s="135" t="s">
        <v>2282</v>
      </c>
      <c r="D1037" s="39" t="s">
        <v>326</v>
      </c>
      <c r="E1037" s="128">
        <v>1</v>
      </c>
      <c r="F1037" s="313">
        <v>36196825</v>
      </c>
      <c r="G1037" s="186">
        <f>F1037*E1037</f>
        <v>36196825</v>
      </c>
      <c r="H1037" s="100"/>
      <c r="I1037" s="187">
        <v>1</v>
      </c>
      <c r="J1037" s="136"/>
      <c r="K1037" s="186">
        <f>J1037*I1037</f>
        <v>0</v>
      </c>
      <c r="L1037" s="101"/>
      <c r="M1037" s="207"/>
      <c r="N1037" s="129"/>
    </row>
    <row r="1038" spans="1:45" ht="28.5" outlineLevel="3">
      <c r="A1038" s="126" t="s">
        <v>2283</v>
      </c>
      <c r="B1038" s="40" t="s">
        <v>2284</v>
      </c>
      <c r="C1038" s="135" t="s">
        <v>2285</v>
      </c>
      <c r="D1038" s="39" t="s">
        <v>326</v>
      </c>
      <c r="E1038" s="128">
        <v>1</v>
      </c>
      <c r="F1038" s="313">
        <v>43586725</v>
      </c>
      <c r="G1038" s="186">
        <f>F1038*E1038</f>
        <v>43586725</v>
      </c>
      <c r="H1038" s="100"/>
      <c r="I1038" s="187">
        <v>1</v>
      </c>
      <c r="J1038" s="136"/>
      <c r="K1038" s="186">
        <f>J1038*I1038</f>
        <v>0</v>
      </c>
      <c r="L1038" s="101"/>
      <c r="M1038" s="207"/>
      <c r="N1038" s="129"/>
    </row>
    <row r="1039" spans="1:45" outlineLevel="3">
      <c r="A1039" s="104"/>
      <c r="B1039" s="105"/>
      <c r="C1039" s="110"/>
      <c r="D1039" s="38"/>
      <c r="E1039" s="38"/>
      <c r="F1039" s="111"/>
      <c r="G1039" s="228"/>
      <c r="H1039" s="111"/>
      <c r="I1039" s="285"/>
      <c r="J1039" s="112"/>
      <c r="K1039" s="228"/>
      <c r="L1039" s="112"/>
      <c r="M1039" s="200"/>
      <c r="N1039" s="113"/>
    </row>
    <row r="1040" spans="1:45" outlineLevel="2">
      <c r="A1040" s="138"/>
      <c r="B1040" s="139"/>
      <c r="C1040" s="140" t="s">
        <v>2286</v>
      </c>
      <c r="D1040" s="139"/>
      <c r="E1040" s="139"/>
      <c r="F1040" s="141"/>
      <c r="G1040" s="231">
        <f>SUM(G1035:G1038)</f>
        <v>150740275</v>
      </c>
      <c r="H1040" s="167"/>
      <c r="I1040" s="138"/>
      <c r="J1040" s="142"/>
      <c r="K1040" s="231">
        <f>SUM(K1035:K1038)</f>
        <v>0</v>
      </c>
      <c r="L1040" s="168"/>
      <c r="M1040" s="206"/>
      <c r="N1040" s="143"/>
    </row>
    <row r="1041" spans="1:14" outlineLevel="2">
      <c r="A1041" s="104"/>
      <c r="B1041" s="105"/>
      <c r="C1041" s="110"/>
      <c r="D1041" s="38"/>
      <c r="E1041" s="38"/>
      <c r="F1041" s="111"/>
      <c r="G1041" s="228"/>
      <c r="H1041" s="111"/>
      <c r="I1041" s="285"/>
      <c r="J1041" s="112"/>
      <c r="K1041" s="228"/>
      <c r="L1041" s="112"/>
      <c r="M1041" s="200"/>
      <c r="N1041" s="113"/>
    </row>
    <row r="1042" spans="1:14" outlineLevel="2">
      <c r="A1042" s="138"/>
      <c r="B1042" s="363">
        <v>41286</v>
      </c>
      <c r="C1042" s="140" t="s">
        <v>2287</v>
      </c>
      <c r="D1042" s="139"/>
      <c r="E1042" s="139"/>
      <c r="F1042" s="141"/>
      <c r="G1042" s="231"/>
      <c r="H1042" s="167"/>
      <c r="I1042" s="138"/>
      <c r="J1042" s="142"/>
      <c r="K1042" s="231"/>
      <c r="L1042" s="168"/>
      <c r="M1042" s="206"/>
      <c r="N1042" s="143"/>
    </row>
    <row r="1043" spans="1:14" ht="28.5" outlineLevel="3">
      <c r="A1043" s="126" t="s">
        <v>2288</v>
      </c>
      <c r="B1043" s="40" t="s">
        <v>2289</v>
      </c>
      <c r="C1043" s="135" t="s">
        <v>2290</v>
      </c>
      <c r="D1043" s="39" t="s">
        <v>326</v>
      </c>
      <c r="E1043" s="128">
        <v>1</v>
      </c>
      <c r="F1043" s="313">
        <v>405760250</v>
      </c>
      <c r="G1043" s="186">
        <f>F1043*E1043</f>
        <v>405760250</v>
      </c>
      <c r="H1043" s="100"/>
      <c r="I1043" s="187">
        <v>1</v>
      </c>
      <c r="J1043" s="136"/>
      <c r="K1043" s="186">
        <f>J1043*I1043</f>
        <v>0</v>
      </c>
      <c r="L1043" s="101"/>
      <c r="M1043" s="207"/>
      <c r="N1043" s="129"/>
    </row>
    <row r="1044" spans="1:14" ht="28.5" outlineLevel="3">
      <c r="A1044" s="126" t="s">
        <v>2291</v>
      </c>
      <c r="B1044" s="40" t="s">
        <v>2292</v>
      </c>
      <c r="C1044" s="135" t="s">
        <v>2293</v>
      </c>
      <c r="D1044" s="39" t="s">
        <v>326</v>
      </c>
      <c r="E1044" s="128">
        <v>1</v>
      </c>
      <c r="F1044" s="313">
        <v>445857300</v>
      </c>
      <c r="G1044" s="186">
        <f>F1044*E1044</f>
        <v>445857300</v>
      </c>
      <c r="H1044" s="100"/>
      <c r="I1044" s="187">
        <v>1</v>
      </c>
      <c r="J1044" s="136"/>
      <c r="K1044" s="186">
        <f>J1044*I1044</f>
        <v>0</v>
      </c>
      <c r="L1044" s="101"/>
      <c r="M1044" s="207"/>
      <c r="N1044" s="129"/>
    </row>
    <row r="1045" spans="1:14" outlineLevel="3">
      <c r="A1045" s="104"/>
      <c r="B1045" s="38"/>
      <c r="C1045" s="110"/>
      <c r="D1045" s="38"/>
      <c r="E1045" s="38"/>
      <c r="F1045" s="111"/>
      <c r="G1045" s="228"/>
      <c r="H1045" s="111"/>
      <c r="I1045" s="285"/>
      <c r="J1045" s="112"/>
      <c r="K1045" s="228"/>
      <c r="L1045" s="112"/>
      <c r="M1045" s="200"/>
      <c r="N1045" s="113"/>
    </row>
    <row r="1046" spans="1:14" outlineLevel="2">
      <c r="A1046" s="138"/>
      <c r="B1046" s="139"/>
      <c r="C1046" s="140" t="s">
        <v>2294</v>
      </c>
      <c r="D1046" s="139"/>
      <c r="E1046" s="139"/>
      <c r="F1046" s="141"/>
      <c r="G1046" s="231">
        <f>SUM(G1043:G1044)</f>
        <v>851617550</v>
      </c>
      <c r="H1046" s="167"/>
      <c r="I1046" s="138"/>
      <c r="J1046" s="142"/>
      <c r="K1046" s="231">
        <f>SUM(K1043:K1044)</f>
        <v>0</v>
      </c>
      <c r="L1046" s="168"/>
      <c r="M1046" s="206"/>
      <c r="N1046" s="143"/>
    </row>
    <row r="1047" spans="1:14" outlineLevel="2">
      <c r="A1047" s="104"/>
      <c r="B1047" s="38"/>
      <c r="C1047" s="110"/>
      <c r="D1047" s="38"/>
      <c r="E1047" s="38"/>
      <c r="F1047" s="111"/>
      <c r="G1047" s="228"/>
      <c r="H1047" s="111"/>
      <c r="I1047" s="285"/>
      <c r="J1047" s="112"/>
      <c r="K1047" s="228"/>
      <c r="L1047" s="112"/>
      <c r="M1047" s="200"/>
      <c r="N1047" s="113"/>
    </row>
    <row r="1048" spans="1:14" outlineLevel="1">
      <c r="A1048" s="120"/>
      <c r="B1048" s="122"/>
      <c r="C1048" s="121" t="s">
        <v>2295</v>
      </c>
      <c r="D1048" s="122"/>
      <c r="E1048" s="122"/>
      <c r="F1048" s="123"/>
      <c r="G1048" s="230">
        <f>G1046+G1040+G1032+G1025+G1017+G1012+G1000+G994+G985+G962+G954+G947+G879</f>
        <v>13679953642</v>
      </c>
      <c r="H1048" s="167"/>
      <c r="I1048" s="120"/>
      <c r="J1048" s="124"/>
      <c r="K1048" s="230">
        <f>K1046+K1040+K1032+K1025+K1017+K1012+K1000+K994+K985+K962+K954+K947+K879</f>
        <v>0</v>
      </c>
      <c r="L1048" s="168"/>
      <c r="M1048" s="202"/>
      <c r="N1048" s="125"/>
    </row>
    <row r="1049" spans="1:14" outlineLevel="1">
      <c r="A1049" s="104"/>
      <c r="B1049" s="38"/>
      <c r="C1049" s="110"/>
      <c r="D1049" s="38"/>
      <c r="E1049" s="38"/>
      <c r="F1049" s="111"/>
      <c r="G1049" s="228"/>
      <c r="H1049" s="111"/>
      <c r="I1049" s="285"/>
      <c r="J1049" s="112"/>
      <c r="K1049" s="228"/>
      <c r="L1049" s="112"/>
      <c r="M1049" s="200"/>
      <c r="N1049" s="113"/>
    </row>
    <row r="1050" spans="1:14" outlineLevel="1">
      <c r="A1050" s="120"/>
      <c r="B1050" s="122" t="s">
        <v>2296</v>
      </c>
      <c r="C1050" s="121" t="s">
        <v>2297</v>
      </c>
      <c r="D1050" s="122"/>
      <c r="E1050" s="122"/>
      <c r="F1050" s="123"/>
      <c r="G1050" s="230"/>
      <c r="H1050" s="167"/>
      <c r="I1050" s="120"/>
      <c r="J1050" s="124"/>
      <c r="K1050" s="230"/>
      <c r="L1050" s="168"/>
      <c r="M1050" s="202"/>
      <c r="N1050" s="125"/>
    </row>
    <row r="1051" spans="1:14" outlineLevel="2">
      <c r="A1051" s="104"/>
      <c r="B1051" s="38"/>
      <c r="C1051" s="110"/>
      <c r="D1051" s="38"/>
      <c r="E1051" s="38"/>
      <c r="F1051" s="111"/>
      <c r="G1051" s="228"/>
      <c r="H1051" s="111"/>
      <c r="I1051" s="285"/>
      <c r="J1051" s="112"/>
      <c r="K1051" s="228"/>
      <c r="L1051" s="112"/>
      <c r="M1051" s="200"/>
      <c r="N1051" s="113"/>
    </row>
    <row r="1052" spans="1:14" ht="28.5" outlineLevel="2">
      <c r="A1052" s="138"/>
      <c r="B1052" s="139" t="s">
        <v>2298</v>
      </c>
      <c r="C1052" s="140" t="s">
        <v>2299</v>
      </c>
      <c r="D1052" s="139"/>
      <c r="E1052" s="139"/>
      <c r="F1052" s="141"/>
      <c r="G1052" s="231"/>
      <c r="H1052" s="167"/>
      <c r="I1052" s="138"/>
      <c r="J1052" s="142"/>
      <c r="K1052" s="231"/>
      <c r="L1052" s="168"/>
      <c r="M1052" s="206"/>
      <c r="N1052" s="143"/>
    </row>
    <row r="1053" spans="1:14" ht="28.5" outlineLevel="3">
      <c r="A1053" s="126" t="s">
        <v>2300</v>
      </c>
      <c r="B1053" s="127" t="s">
        <v>2301</v>
      </c>
      <c r="C1053" s="135" t="s">
        <v>2302</v>
      </c>
      <c r="D1053" s="39" t="s">
        <v>88</v>
      </c>
      <c r="E1053" s="128">
        <v>9307</v>
      </c>
      <c r="F1053" s="313">
        <v>143693</v>
      </c>
      <c r="G1053" s="186">
        <f>F1053*E1053</f>
        <v>1337350751</v>
      </c>
      <c r="H1053" s="100"/>
      <c r="I1053" s="187">
        <v>9307</v>
      </c>
      <c r="J1053" s="136"/>
      <c r="K1053" s="186">
        <f>J1053*I1053</f>
        <v>0</v>
      </c>
      <c r="L1053" s="101"/>
      <c r="M1053" s="207"/>
      <c r="N1053" s="129"/>
    </row>
    <row r="1054" spans="1:14" ht="28.5" outlineLevel="3">
      <c r="A1054" s="126" t="s">
        <v>2303</v>
      </c>
      <c r="B1054" s="127" t="s">
        <v>2304</v>
      </c>
      <c r="C1054" s="135" t="s">
        <v>2305</v>
      </c>
      <c r="D1054" s="39" t="s">
        <v>322</v>
      </c>
      <c r="E1054" s="128">
        <v>2555</v>
      </c>
      <c r="F1054" s="313">
        <v>39687</v>
      </c>
      <c r="G1054" s="186">
        <f>F1054*E1054</f>
        <v>101400285</v>
      </c>
      <c r="H1054" s="100"/>
      <c r="I1054" s="187">
        <v>2555</v>
      </c>
      <c r="J1054" s="136"/>
      <c r="K1054" s="186">
        <f>J1054*I1054</f>
        <v>0</v>
      </c>
      <c r="L1054" s="101"/>
      <c r="M1054" s="207"/>
      <c r="N1054" s="129"/>
    </row>
    <row r="1055" spans="1:14" outlineLevel="3">
      <c r="A1055" s="104"/>
      <c r="B1055" s="38"/>
      <c r="C1055" s="110"/>
      <c r="D1055" s="38"/>
      <c r="E1055" s="38"/>
      <c r="F1055" s="111"/>
      <c r="G1055" s="228"/>
      <c r="H1055" s="111"/>
      <c r="I1055" s="285"/>
      <c r="J1055" s="112"/>
      <c r="K1055" s="228"/>
      <c r="L1055" s="112"/>
      <c r="M1055" s="200"/>
      <c r="N1055" s="113"/>
    </row>
    <row r="1056" spans="1:14" ht="28.5" outlineLevel="2">
      <c r="A1056" s="138"/>
      <c r="B1056" s="139"/>
      <c r="C1056" s="140" t="s">
        <v>2306</v>
      </c>
      <c r="D1056" s="139"/>
      <c r="E1056" s="139"/>
      <c r="F1056" s="141"/>
      <c r="G1056" s="231">
        <f>SUM(G1053:G1054)</f>
        <v>1438751036</v>
      </c>
      <c r="H1056" s="167"/>
      <c r="I1056" s="138"/>
      <c r="J1056" s="142"/>
      <c r="K1056" s="231">
        <f>SUM(K1053:K1054)</f>
        <v>0</v>
      </c>
      <c r="L1056" s="168"/>
      <c r="M1056" s="206"/>
      <c r="N1056" s="143"/>
    </row>
    <row r="1057" spans="1:14" outlineLevel="2">
      <c r="A1057" s="104"/>
      <c r="B1057" s="38"/>
      <c r="C1057" s="110"/>
      <c r="D1057" s="38"/>
      <c r="E1057" s="38"/>
      <c r="F1057" s="111"/>
      <c r="G1057" s="228"/>
      <c r="H1057" s="111"/>
      <c r="I1057" s="285"/>
      <c r="J1057" s="112"/>
      <c r="K1057" s="228"/>
      <c r="L1057" s="112"/>
      <c r="M1057" s="200"/>
      <c r="N1057" s="113"/>
    </row>
    <row r="1058" spans="1:14" ht="28.5" outlineLevel="2">
      <c r="A1058" s="138"/>
      <c r="B1058" s="139" t="s">
        <v>2307</v>
      </c>
      <c r="C1058" s="140" t="s">
        <v>2308</v>
      </c>
      <c r="D1058" s="139"/>
      <c r="E1058" s="139"/>
      <c r="F1058" s="141"/>
      <c r="G1058" s="231"/>
      <c r="H1058" s="167"/>
      <c r="I1058" s="138"/>
      <c r="J1058" s="142"/>
      <c r="K1058" s="231"/>
      <c r="L1058" s="168"/>
      <c r="M1058" s="206"/>
      <c r="N1058" s="143"/>
    </row>
    <row r="1059" spans="1:14" ht="42" outlineLevel="3">
      <c r="A1059" s="126" t="s">
        <v>2309</v>
      </c>
      <c r="B1059" s="127" t="s">
        <v>2310</v>
      </c>
      <c r="C1059" s="135" t="s">
        <v>2311</v>
      </c>
      <c r="D1059" s="39" t="s">
        <v>322</v>
      </c>
      <c r="E1059" s="128">
        <v>4635</v>
      </c>
      <c r="F1059" s="313">
        <v>75268</v>
      </c>
      <c r="G1059" s="186">
        <f>F1059*E1059</f>
        <v>348867180</v>
      </c>
      <c r="H1059" s="100"/>
      <c r="I1059" s="187">
        <v>4635</v>
      </c>
      <c r="J1059" s="136"/>
      <c r="K1059" s="186">
        <f>J1059*I1059</f>
        <v>0</v>
      </c>
      <c r="L1059" s="101"/>
      <c r="M1059" s="207"/>
      <c r="N1059" s="129"/>
    </row>
    <row r="1060" spans="1:14" outlineLevel="3">
      <c r="A1060" s="104"/>
      <c r="B1060" s="38"/>
      <c r="C1060" s="110"/>
      <c r="D1060" s="38"/>
      <c r="E1060" s="38"/>
      <c r="F1060" s="111"/>
      <c r="G1060" s="228"/>
      <c r="H1060" s="111"/>
      <c r="I1060" s="285"/>
      <c r="J1060" s="112"/>
      <c r="K1060" s="228"/>
      <c r="L1060" s="112"/>
      <c r="M1060" s="200"/>
      <c r="N1060" s="113"/>
    </row>
    <row r="1061" spans="1:14" ht="28.5" outlineLevel="2">
      <c r="A1061" s="138"/>
      <c r="B1061" s="139"/>
      <c r="C1061" s="140" t="s">
        <v>2312</v>
      </c>
      <c r="D1061" s="139"/>
      <c r="E1061" s="139"/>
      <c r="F1061" s="141"/>
      <c r="G1061" s="231">
        <f>G1059</f>
        <v>348867180</v>
      </c>
      <c r="H1061" s="167"/>
      <c r="I1061" s="138"/>
      <c r="J1061" s="142"/>
      <c r="K1061" s="231">
        <f>K1059</f>
        <v>0</v>
      </c>
      <c r="L1061" s="168"/>
      <c r="M1061" s="206"/>
      <c r="N1061" s="143"/>
    </row>
    <row r="1062" spans="1:14" outlineLevel="2">
      <c r="A1062" s="104"/>
      <c r="B1062" s="38"/>
      <c r="C1062" s="110"/>
      <c r="D1062" s="38"/>
      <c r="E1062" s="38"/>
      <c r="F1062" s="111"/>
      <c r="G1062" s="228"/>
      <c r="H1062" s="111"/>
      <c r="I1062" s="285"/>
      <c r="J1062" s="112"/>
      <c r="K1062" s="228"/>
      <c r="L1062" s="112"/>
      <c r="M1062" s="200"/>
      <c r="N1062" s="113"/>
    </row>
    <row r="1063" spans="1:14" ht="28.5" outlineLevel="2">
      <c r="A1063" s="138"/>
      <c r="B1063" s="139" t="s">
        <v>2313</v>
      </c>
      <c r="C1063" s="140" t="s">
        <v>2314</v>
      </c>
      <c r="D1063" s="139"/>
      <c r="E1063" s="139"/>
      <c r="F1063" s="141"/>
      <c r="G1063" s="231"/>
      <c r="H1063" s="167"/>
      <c r="I1063" s="138"/>
      <c r="J1063" s="142"/>
      <c r="K1063" s="231"/>
      <c r="L1063" s="168"/>
      <c r="M1063" s="206"/>
      <c r="N1063" s="143"/>
    </row>
    <row r="1064" spans="1:14" ht="28.5" outlineLevel="3">
      <c r="A1064" s="126" t="s">
        <v>2315</v>
      </c>
      <c r="B1064" s="127" t="s">
        <v>2316</v>
      </c>
      <c r="C1064" s="135" t="s">
        <v>2317</v>
      </c>
      <c r="D1064" s="39" t="s">
        <v>322</v>
      </c>
      <c r="E1064" s="128">
        <v>4903</v>
      </c>
      <c r="F1064" s="313">
        <v>75268</v>
      </c>
      <c r="G1064" s="186">
        <f>F1064*E1064</f>
        <v>369039004</v>
      </c>
      <c r="H1064" s="100"/>
      <c r="I1064" s="187">
        <v>4903</v>
      </c>
      <c r="J1064" s="136"/>
      <c r="K1064" s="186">
        <f>J1064*I1064</f>
        <v>0</v>
      </c>
      <c r="L1064" s="101"/>
      <c r="M1064" s="207"/>
      <c r="N1064" s="129"/>
    </row>
    <row r="1065" spans="1:14" outlineLevel="3">
      <c r="A1065" s="104"/>
      <c r="B1065" s="38"/>
      <c r="C1065" s="110"/>
      <c r="D1065" s="38"/>
      <c r="E1065" s="38"/>
      <c r="F1065" s="111"/>
      <c r="G1065" s="228"/>
      <c r="H1065" s="111"/>
      <c r="I1065" s="285"/>
      <c r="J1065" s="112"/>
      <c r="K1065" s="228"/>
      <c r="L1065" s="112"/>
      <c r="M1065" s="200"/>
      <c r="N1065" s="113"/>
    </row>
    <row r="1066" spans="1:14" ht="28.5" outlineLevel="2">
      <c r="A1066" s="138"/>
      <c r="B1066" s="139"/>
      <c r="C1066" s="140" t="s">
        <v>2318</v>
      </c>
      <c r="D1066" s="139"/>
      <c r="E1066" s="139"/>
      <c r="F1066" s="141"/>
      <c r="G1066" s="231">
        <f>G1064</f>
        <v>369039004</v>
      </c>
      <c r="H1066" s="167"/>
      <c r="I1066" s="138"/>
      <c r="J1066" s="142"/>
      <c r="K1066" s="231">
        <f>K1064</f>
        <v>0</v>
      </c>
      <c r="L1066" s="168"/>
      <c r="M1066" s="206"/>
      <c r="N1066" s="143"/>
    </row>
    <row r="1067" spans="1:14" outlineLevel="2">
      <c r="A1067" s="138"/>
      <c r="B1067" s="139" t="s">
        <v>2319</v>
      </c>
      <c r="C1067" s="140" t="s">
        <v>2320</v>
      </c>
      <c r="D1067" s="139"/>
      <c r="E1067" s="139"/>
      <c r="F1067" s="141"/>
      <c r="G1067" s="231"/>
      <c r="H1067" s="167"/>
      <c r="I1067" s="138"/>
      <c r="J1067" s="142"/>
      <c r="K1067" s="231"/>
      <c r="L1067" s="168"/>
      <c r="M1067" s="206"/>
      <c r="N1067" s="143"/>
    </row>
    <row r="1068" spans="1:14" outlineLevel="3">
      <c r="A1068" s="126" t="s">
        <v>2321</v>
      </c>
      <c r="B1068" s="127" t="s">
        <v>2322</v>
      </c>
      <c r="C1068" s="135" t="s">
        <v>2323</v>
      </c>
      <c r="D1068" s="39" t="s">
        <v>190</v>
      </c>
      <c r="E1068" s="128">
        <v>124</v>
      </c>
      <c r="F1068" s="313">
        <v>88953</v>
      </c>
      <c r="G1068" s="186">
        <f>F1068*E1068</f>
        <v>11030172</v>
      </c>
      <c r="H1068" s="100"/>
      <c r="I1068" s="187">
        <v>124</v>
      </c>
      <c r="J1068" s="136"/>
      <c r="K1068" s="186">
        <f>J1068*I1068</f>
        <v>0</v>
      </c>
      <c r="L1068" s="101"/>
      <c r="M1068" s="207"/>
      <c r="N1068" s="129"/>
    </row>
    <row r="1069" spans="1:14" outlineLevel="3">
      <c r="A1069" s="126" t="s">
        <v>2324</v>
      </c>
      <c r="B1069" s="127" t="s">
        <v>2325</v>
      </c>
      <c r="C1069" s="135" t="s">
        <v>2326</v>
      </c>
      <c r="D1069" s="39" t="s">
        <v>190</v>
      </c>
      <c r="E1069" s="128">
        <v>44</v>
      </c>
      <c r="F1069" s="313">
        <v>75268</v>
      </c>
      <c r="G1069" s="186">
        <f>F1069*E1069</f>
        <v>3311792</v>
      </c>
      <c r="H1069" s="100"/>
      <c r="I1069" s="187">
        <v>44</v>
      </c>
      <c r="J1069" s="136"/>
      <c r="K1069" s="186">
        <f>J1069*I1069</f>
        <v>0</v>
      </c>
      <c r="L1069" s="101"/>
      <c r="M1069" s="207"/>
      <c r="N1069" s="129"/>
    </row>
    <row r="1070" spans="1:14" outlineLevel="3">
      <c r="A1070" s="126" t="s">
        <v>2327</v>
      </c>
      <c r="B1070" s="127" t="s">
        <v>2328</v>
      </c>
      <c r="C1070" s="135" t="s">
        <v>2329</v>
      </c>
      <c r="D1070" s="39" t="s">
        <v>190</v>
      </c>
      <c r="E1070" s="128">
        <v>18</v>
      </c>
      <c r="F1070" s="313">
        <v>61583</v>
      </c>
      <c r="G1070" s="186">
        <f>F1070*E1070</f>
        <v>1108494</v>
      </c>
      <c r="H1070" s="100"/>
      <c r="I1070" s="187">
        <v>18</v>
      </c>
      <c r="J1070" s="136"/>
      <c r="K1070" s="186">
        <f>J1070*I1070</f>
        <v>0</v>
      </c>
      <c r="L1070" s="101"/>
      <c r="M1070" s="207"/>
      <c r="N1070" s="129"/>
    </row>
    <row r="1071" spans="1:14" outlineLevel="3">
      <c r="A1071" s="104"/>
      <c r="B1071" s="38"/>
      <c r="C1071" s="110"/>
      <c r="D1071" s="38"/>
      <c r="E1071" s="38"/>
      <c r="F1071" s="111"/>
      <c r="G1071" s="228"/>
      <c r="H1071" s="111"/>
      <c r="I1071" s="285"/>
      <c r="J1071" s="112"/>
      <c r="K1071" s="228"/>
      <c r="L1071" s="112"/>
      <c r="M1071" s="200"/>
      <c r="N1071" s="113"/>
    </row>
    <row r="1072" spans="1:14" ht="28.5" outlineLevel="2">
      <c r="A1072" s="138"/>
      <c r="B1072" s="139"/>
      <c r="C1072" s="140" t="s">
        <v>2330</v>
      </c>
      <c r="D1072" s="139"/>
      <c r="E1072" s="139"/>
      <c r="F1072" s="141"/>
      <c r="G1072" s="231">
        <f>SUM(G1068:G1070)</f>
        <v>15450458</v>
      </c>
      <c r="H1072" s="167"/>
      <c r="I1072" s="138"/>
      <c r="J1072" s="142"/>
      <c r="K1072" s="231">
        <f>SUM(K1068:K1070)</f>
        <v>0</v>
      </c>
      <c r="L1072" s="168"/>
      <c r="M1072" s="206"/>
      <c r="N1072" s="143"/>
    </row>
    <row r="1073" spans="1:14" outlineLevel="2">
      <c r="A1073" s="104"/>
      <c r="B1073" s="38"/>
      <c r="C1073" s="110"/>
      <c r="D1073" s="38"/>
      <c r="E1073" s="38"/>
      <c r="F1073" s="111"/>
      <c r="G1073" s="228"/>
      <c r="H1073" s="111"/>
      <c r="I1073" s="285"/>
      <c r="J1073" s="112"/>
      <c r="K1073" s="228"/>
      <c r="L1073" s="112"/>
      <c r="M1073" s="200"/>
      <c r="N1073" s="113"/>
    </row>
    <row r="1074" spans="1:14" outlineLevel="1">
      <c r="A1074" s="120"/>
      <c r="B1074" s="122"/>
      <c r="C1074" s="121" t="s">
        <v>2331</v>
      </c>
      <c r="D1074" s="122"/>
      <c r="E1074" s="122"/>
      <c r="F1074" s="123"/>
      <c r="G1074" s="230">
        <f>G1072+G1066+G1061+G1056</f>
        <v>2172107678</v>
      </c>
      <c r="H1074" s="167"/>
      <c r="I1074" s="120"/>
      <c r="J1074" s="124"/>
      <c r="K1074" s="230">
        <f>K1072+K1066+K1061+K1056</f>
        <v>0</v>
      </c>
      <c r="L1074" s="168"/>
      <c r="M1074" s="202"/>
      <c r="N1074" s="125"/>
    </row>
    <row r="1075" spans="1:14" outlineLevel="1">
      <c r="A1075" s="104"/>
      <c r="B1075" s="38"/>
      <c r="C1075" s="110"/>
      <c r="D1075" s="38"/>
      <c r="E1075" s="38"/>
      <c r="F1075" s="111"/>
      <c r="G1075" s="228"/>
      <c r="H1075" s="111"/>
      <c r="I1075" s="285"/>
      <c r="J1075" s="112"/>
      <c r="K1075" s="228"/>
      <c r="L1075" s="112"/>
      <c r="M1075" s="200"/>
      <c r="N1075" s="113"/>
    </row>
    <row r="1076" spans="1:14" outlineLevel="1">
      <c r="A1076" s="120"/>
      <c r="B1076" s="122" t="s">
        <v>2332</v>
      </c>
      <c r="C1076" s="121" t="s">
        <v>2333</v>
      </c>
      <c r="D1076" s="122"/>
      <c r="E1076" s="122"/>
      <c r="F1076" s="123"/>
      <c r="G1076" s="230"/>
      <c r="H1076" s="167"/>
      <c r="I1076" s="120"/>
      <c r="J1076" s="124"/>
      <c r="K1076" s="230"/>
      <c r="L1076" s="168"/>
      <c r="M1076" s="202"/>
      <c r="N1076" s="125"/>
    </row>
    <row r="1077" spans="1:14" outlineLevel="2">
      <c r="A1077" s="104"/>
      <c r="B1077" s="38"/>
      <c r="C1077" s="110"/>
      <c r="D1077" s="38"/>
      <c r="E1077" s="38"/>
      <c r="F1077" s="111"/>
      <c r="G1077" s="228"/>
      <c r="H1077" s="111"/>
      <c r="I1077" s="285"/>
      <c r="J1077" s="112"/>
      <c r="K1077" s="228"/>
      <c r="L1077" s="112"/>
      <c r="M1077" s="200"/>
      <c r="N1077" s="113"/>
    </row>
    <row r="1078" spans="1:14" outlineLevel="2">
      <c r="A1078" s="138"/>
      <c r="B1078" s="139" t="s">
        <v>2334</v>
      </c>
      <c r="C1078" s="140" t="s">
        <v>2335</v>
      </c>
      <c r="D1078" s="139"/>
      <c r="E1078" s="139"/>
      <c r="F1078" s="141"/>
      <c r="G1078" s="231"/>
      <c r="H1078" s="167"/>
      <c r="I1078" s="138"/>
      <c r="J1078" s="142"/>
      <c r="K1078" s="231"/>
      <c r="L1078" s="168"/>
      <c r="M1078" s="206"/>
      <c r="N1078" s="143"/>
    </row>
    <row r="1079" spans="1:14" ht="28.5" outlineLevel="3">
      <c r="A1079" s="126" t="s">
        <v>2336</v>
      </c>
      <c r="B1079" s="127" t="s">
        <v>2337</v>
      </c>
      <c r="C1079" s="135" t="s">
        <v>2338</v>
      </c>
      <c r="D1079" s="39" t="s">
        <v>326</v>
      </c>
      <c r="E1079" s="128">
        <v>13</v>
      </c>
      <c r="F1079" s="100">
        <v>491976</v>
      </c>
      <c r="G1079" s="186">
        <f t="shared" ref="G1079:G1100" si="69">F1079*E1079</f>
        <v>6395688</v>
      </c>
      <c r="H1079" s="100"/>
      <c r="I1079" s="187">
        <v>13</v>
      </c>
      <c r="J1079" s="101"/>
      <c r="K1079" s="186">
        <f t="shared" ref="K1079:K1100" si="70">J1079*I1079</f>
        <v>0</v>
      </c>
      <c r="L1079" s="101"/>
      <c r="M1079" s="188"/>
      <c r="N1079" s="129"/>
    </row>
    <row r="1080" spans="1:14" ht="28.5" outlineLevel="3">
      <c r="A1080" s="126" t="s">
        <v>2339</v>
      </c>
      <c r="B1080" s="127" t="s">
        <v>2340</v>
      </c>
      <c r="C1080" s="135" t="s">
        <v>2341</v>
      </c>
      <c r="D1080" s="39" t="s">
        <v>326</v>
      </c>
      <c r="E1080" s="128">
        <v>5</v>
      </c>
      <c r="F1080" s="100">
        <v>225803</v>
      </c>
      <c r="G1080" s="186">
        <f t="shared" si="69"/>
        <v>1129015</v>
      </c>
      <c r="H1080" s="100"/>
      <c r="I1080" s="187">
        <v>5</v>
      </c>
      <c r="J1080" s="101"/>
      <c r="K1080" s="186">
        <f t="shared" si="70"/>
        <v>0</v>
      </c>
      <c r="L1080" s="101"/>
      <c r="M1080" s="188"/>
      <c r="N1080" s="129"/>
    </row>
    <row r="1081" spans="1:14" ht="28.5" outlineLevel="3">
      <c r="A1081" s="126" t="s">
        <v>2342</v>
      </c>
      <c r="B1081" s="127" t="s">
        <v>2343</v>
      </c>
      <c r="C1081" s="135" t="s">
        <v>2344</v>
      </c>
      <c r="D1081" s="39" t="s">
        <v>326</v>
      </c>
      <c r="E1081" s="128">
        <v>70</v>
      </c>
      <c r="F1081" s="100">
        <v>225803</v>
      </c>
      <c r="G1081" s="186">
        <f t="shared" si="69"/>
        <v>15806210</v>
      </c>
      <c r="H1081" s="100"/>
      <c r="I1081" s="187">
        <v>70</v>
      </c>
      <c r="J1081" s="101"/>
      <c r="K1081" s="186">
        <f t="shared" si="70"/>
        <v>0</v>
      </c>
      <c r="L1081" s="101"/>
      <c r="M1081" s="188"/>
      <c r="N1081" s="129"/>
    </row>
    <row r="1082" spans="1:14" ht="28.5" outlineLevel="3">
      <c r="A1082" s="126" t="s">
        <v>2345</v>
      </c>
      <c r="B1082" s="127" t="s">
        <v>2346</v>
      </c>
      <c r="C1082" s="135" t="s">
        <v>2347</v>
      </c>
      <c r="D1082" s="39" t="s">
        <v>326</v>
      </c>
      <c r="E1082" s="128">
        <v>5</v>
      </c>
      <c r="F1082" s="100">
        <v>225803</v>
      </c>
      <c r="G1082" s="186">
        <f t="shared" si="69"/>
        <v>1129015</v>
      </c>
      <c r="H1082" s="100"/>
      <c r="I1082" s="187">
        <v>5</v>
      </c>
      <c r="J1082" s="101"/>
      <c r="K1082" s="186">
        <f t="shared" si="70"/>
        <v>0</v>
      </c>
      <c r="L1082" s="101"/>
      <c r="M1082" s="188"/>
      <c r="N1082" s="129"/>
    </row>
    <row r="1083" spans="1:14" ht="28.5" outlineLevel="3">
      <c r="A1083" s="126" t="s">
        <v>2348</v>
      </c>
      <c r="B1083" s="127" t="s">
        <v>2349</v>
      </c>
      <c r="C1083" s="135" t="s">
        <v>2350</v>
      </c>
      <c r="D1083" s="39" t="s">
        <v>326</v>
      </c>
      <c r="E1083" s="128">
        <v>1</v>
      </c>
      <c r="F1083" s="100">
        <v>157378</v>
      </c>
      <c r="G1083" s="186">
        <f t="shared" si="69"/>
        <v>157378</v>
      </c>
      <c r="H1083" s="100"/>
      <c r="I1083" s="187">
        <v>1</v>
      </c>
      <c r="J1083" s="101"/>
      <c r="K1083" s="186">
        <f t="shared" si="70"/>
        <v>0</v>
      </c>
      <c r="L1083" s="101"/>
      <c r="M1083" s="188"/>
      <c r="N1083" s="129"/>
    </row>
    <row r="1084" spans="1:14" ht="28.5" outlineLevel="3">
      <c r="A1084" s="126" t="s">
        <v>2351</v>
      </c>
      <c r="B1084" s="127" t="s">
        <v>2352</v>
      </c>
      <c r="C1084" s="135" t="s">
        <v>2353</v>
      </c>
      <c r="D1084" s="39" t="s">
        <v>326</v>
      </c>
      <c r="E1084" s="128">
        <v>31</v>
      </c>
      <c r="F1084" s="100">
        <v>143693</v>
      </c>
      <c r="G1084" s="186">
        <f t="shared" si="69"/>
        <v>4454483</v>
      </c>
      <c r="H1084" s="100"/>
      <c r="I1084" s="187">
        <v>31</v>
      </c>
      <c r="J1084" s="101"/>
      <c r="K1084" s="186">
        <f t="shared" si="70"/>
        <v>0</v>
      </c>
      <c r="L1084" s="101"/>
      <c r="M1084" s="188"/>
      <c r="N1084" s="129"/>
    </row>
    <row r="1085" spans="1:14" ht="28.5" outlineLevel="3">
      <c r="A1085" s="126" t="s">
        <v>2354</v>
      </c>
      <c r="B1085" s="127" t="s">
        <v>2355</v>
      </c>
      <c r="C1085" s="135" t="s">
        <v>2356</v>
      </c>
      <c r="D1085" s="39" t="s">
        <v>326</v>
      </c>
      <c r="E1085" s="128">
        <v>87</v>
      </c>
      <c r="F1085" s="100">
        <v>348968</v>
      </c>
      <c r="G1085" s="186">
        <f t="shared" si="69"/>
        <v>30360216</v>
      </c>
      <c r="H1085" s="100"/>
      <c r="I1085" s="187">
        <v>87</v>
      </c>
      <c r="J1085" s="101"/>
      <c r="K1085" s="186">
        <f t="shared" si="70"/>
        <v>0</v>
      </c>
      <c r="L1085" s="101"/>
      <c r="M1085" s="188"/>
      <c r="N1085" s="129"/>
    </row>
    <row r="1086" spans="1:14" ht="28.5" outlineLevel="3">
      <c r="A1086" s="126" t="s">
        <v>2357</v>
      </c>
      <c r="B1086" s="127" t="s">
        <v>2358</v>
      </c>
      <c r="C1086" s="135" t="s">
        <v>2359</v>
      </c>
      <c r="D1086" s="39" t="s">
        <v>326</v>
      </c>
      <c r="E1086" s="128">
        <v>1</v>
      </c>
      <c r="F1086" s="100">
        <v>342125</v>
      </c>
      <c r="G1086" s="186">
        <f t="shared" si="69"/>
        <v>342125</v>
      </c>
      <c r="H1086" s="100"/>
      <c r="I1086" s="187">
        <v>1</v>
      </c>
      <c r="J1086" s="101"/>
      <c r="K1086" s="186">
        <f t="shared" si="70"/>
        <v>0</v>
      </c>
      <c r="L1086" s="101"/>
      <c r="M1086" s="188"/>
      <c r="N1086" s="129"/>
    </row>
    <row r="1087" spans="1:14" ht="28.5" outlineLevel="3">
      <c r="A1087" s="126" t="s">
        <v>2360</v>
      </c>
      <c r="B1087" s="127" t="s">
        <v>2361</v>
      </c>
      <c r="C1087" s="135" t="s">
        <v>2362</v>
      </c>
      <c r="D1087" s="39" t="s">
        <v>326</v>
      </c>
      <c r="E1087" s="128">
        <v>2</v>
      </c>
      <c r="F1087" s="100">
        <v>328440</v>
      </c>
      <c r="G1087" s="186">
        <f t="shared" si="69"/>
        <v>656880</v>
      </c>
      <c r="H1087" s="100"/>
      <c r="I1087" s="187">
        <v>2</v>
      </c>
      <c r="J1087" s="101"/>
      <c r="K1087" s="186">
        <f t="shared" si="70"/>
        <v>0</v>
      </c>
      <c r="L1087" s="101"/>
      <c r="M1087" s="188"/>
      <c r="N1087" s="129"/>
    </row>
    <row r="1088" spans="1:14" ht="28.5" outlineLevel="3">
      <c r="A1088" s="126" t="s">
        <v>2363</v>
      </c>
      <c r="B1088" s="40" t="s">
        <v>2364</v>
      </c>
      <c r="C1088" s="135" t="s">
        <v>2365</v>
      </c>
      <c r="D1088" s="39" t="s">
        <v>326</v>
      </c>
      <c r="E1088" s="128">
        <v>3</v>
      </c>
      <c r="F1088" s="100">
        <v>513188</v>
      </c>
      <c r="G1088" s="186">
        <f t="shared" si="69"/>
        <v>1539564</v>
      </c>
      <c r="H1088" s="100"/>
      <c r="I1088" s="187">
        <v>3</v>
      </c>
      <c r="J1088" s="101"/>
      <c r="K1088" s="186">
        <f t="shared" si="70"/>
        <v>0</v>
      </c>
      <c r="L1088" s="101"/>
      <c r="M1088" s="188"/>
      <c r="N1088" s="129"/>
    </row>
    <row r="1089" spans="1:14" ht="28.5" outlineLevel="3">
      <c r="A1089" s="126" t="s">
        <v>2366</v>
      </c>
      <c r="B1089" s="40" t="s">
        <v>2367</v>
      </c>
      <c r="C1089" s="135" t="s">
        <v>2368</v>
      </c>
      <c r="D1089" s="39" t="s">
        <v>326</v>
      </c>
      <c r="E1089" s="128">
        <v>21</v>
      </c>
      <c r="F1089" s="100">
        <v>403708</v>
      </c>
      <c r="G1089" s="186">
        <f t="shared" si="69"/>
        <v>8477868</v>
      </c>
      <c r="H1089" s="100"/>
      <c r="I1089" s="187">
        <v>21</v>
      </c>
      <c r="J1089" s="101"/>
      <c r="K1089" s="186">
        <f t="shared" si="70"/>
        <v>0</v>
      </c>
      <c r="L1089" s="101"/>
      <c r="M1089" s="188"/>
      <c r="N1089" s="129"/>
    </row>
    <row r="1090" spans="1:14" ht="28.5" outlineLevel="3">
      <c r="A1090" s="126" t="s">
        <v>2369</v>
      </c>
      <c r="B1090" s="40" t="s">
        <v>2370</v>
      </c>
      <c r="C1090" s="135" t="s">
        <v>2371</v>
      </c>
      <c r="D1090" s="39" t="s">
        <v>326</v>
      </c>
      <c r="E1090" s="128">
        <v>8</v>
      </c>
      <c r="F1090" s="100">
        <v>225803</v>
      </c>
      <c r="G1090" s="186">
        <f t="shared" si="69"/>
        <v>1806424</v>
      </c>
      <c r="H1090" s="100"/>
      <c r="I1090" s="187">
        <v>8</v>
      </c>
      <c r="J1090" s="101"/>
      <c r="K1090" s="186">
        <f t="shared" si="70"/>
        <v>0</v>
      </c>
      <c r="L1090" s="101"/>
      <c r="M1090" s="188"/>
      <c r="N1090" s="129"/>
    </row>
    <row r="1091" spans="1:14" ht="28.5" outlineLevel="3">
      <c r="A1091" s="126" t="s">
        <v>2372</v>
      </c>
      <c r="B1091" s="40" t="s">
        <v>2373</v>
      </c>
      <c r="C1091" s="135" t="s">
        <v>2374</v>
      </c>
      <c r="D1091" s="39" t="s">
        <v>326</v>
      </c>
      <c r="E1091" s="128">
        <v>12</v>
      </c>
      <c r="F1091" s="100">
        <v>143693</v>
      </c>
      <c r="G1091" s="186">
        <f t="shared" si="69"/>
        <v>1724316</v>
      </c>
      <c r="H1091" s="100"/>
      <c r="I1091" s="187">
        <v>12</v>
      </c>
      <c r="J1091" s="101"/>
      <c r="K1091" s="186">
        <f t="shared" si="70"/>
        <v>0</v>
      </c>
      <c r="L1091" s="101"/>
      <c r="M1091" s="188"/>
      <c r="N1091" s="129"/>
    </row>
    <row r="1092" spans="1:14" ht="28.5" outlineLevel="3">
      <c r="A1092" s="126" t="s">
        <v>2375</v>
      </c>
      <c r="B1092" s="40" t="s">
        <v>2376</v>
      </c>
      <c r="C1092" s="135" t="s">
        <v>2377</v>
      </c>
      <c r="D1092" s="39" t="s">
        <v>326</v>
      </c>
      <c r="E1092" s="128">
        <v>2</v>
      </c>
      <c r="F1092" s="100">
        <v>513188</v>
      </c>
      <c r="G1092" s="186">
        <f t="shared" si="69"/>
        <v>1026376</v>
      </c>
      <c r="H1092" s="100"/>
      <c r="I1092" s="187">
        <v>2</v>
      </c>
      <c r="J1092" s="101"/>
      <c r="K1092" s="186">
        <f t="shared" si="70"/>
        <v>0</v>
      </c>
      <c r="L1092" s="101"/>
      <c r="M1092" s="188"/>
      <c r="N1092" s="129"/>
    </row>
    <row r="1093" spans="1:14" ht="28.5" outlineLevel="3">
      <c r="A1093" s="126" t="s">
        <v>2378</v>
      </c>
      <c r="B1093" s="40" t="s">
        <v>2379</v>
      </c>
      <c r="C1093" s="135" t="s">
        <v>2380</v>
      </c>
      <c r="D1093" s="39" t="s">
        <v>326</v>
      </c>
      <c r="E1093" s="128">
        <v>1</v>
      </c>
      <c r="F1093" s="100">
        <v>403708</v>
      </c>
      <c r="G1093" s="186">
        <f t="shared" si="69"/>
        <v>403708</v>
      </c>
      <c r="H1093" s="100"/>
      <c r="I1093" s="187">
        <v>1</v>
      </c>
      <c r="J1093" s="101"/>
      <c r="K1093" s="186">
        <f t="shared" si="70"/>
        <v>0</v>
      </c>
      <c r="L1093" s="101"/>
      <c r="M1093" s="188"/>
      <c r="N1093" s="129"/>
    </row>
    <row r="1094" spans="1:14" ht="28.5" outlineLevel="3">
      <c r="A1094" s="126" t="s">
        <v>2381</v>
      </c>
      <c r="B1094" s="40" t="s">
        <v>2382</v>
      </c>
      <c r="C1094" s="135" t="s">
        <v>2383</v>
      </c>
      <c r="D1094" s="39" t="s">
        <v>326</v>
      </c>
      <c r="E1094" s="128">
        <v>1</v>
      </c>
      <c r="F1094" s="100">
        <v>403708</v>
      </c>
      <c r="G1094" s="186">
        <f t="shared" si="69"/>
        <v>403708</v>
      </c>
      <c r="H1094" s="100"/>
      <c r="I1094" s="187">
        <v>1</v>
      </c>
      <c r="J1094" s="101"/>
      <c r="K1094" s="186">
        <f t="shared" si="70"/>
        <v>0</v>
      </c>
      <c r="L1094" s="101"/>
      <c r="M1094" s="188"/>
      <c r="N1094" s="129"/>
    </row>
    <row r="1095" spans="1:14" ht="28.5" outlineLevel="3">
      <c r="A1095" s="126" t="s">
        <v>2384</v>
      </c>
      <c r="B1095" s="40" t="s">
        <v>2385</v>
      </c>
      <c r="C1095" s="135" t="s">
        <v>2386</v>
      </c>
      <c r="D1095" s="39" t="s">
        <v>326</v>
      </c>
      <c r="E1095" s="128">
        <v>1</v>
      </c>
      <c r="F1095" s="100">
        <v>143693</v>
      </c>
      <c r="G1095" s="186">
        <f t="shared" si="69"/>
        <v>143693</v>
      </c>
      <c r="H1095" s="100"/>
      <c r="I1095" s="187">
        <v>1</v>
      </c>
      <c r="J1095" s="101"/>
      <c r="K1095" s="186">
        <f t="shared" si="70"/>
        <v>0</v>
      </c>
      <c r="L1095" s="101"/>
      <c r="M1095" s="188"/>
      <c r="N1095" s="129"/>
    </row>
    <row r="1096" spans="1:14" ht="28.5" outlineLevel="3">
      <c r="A1096" s="126" t="s">
        <v>2387</v>
      </c>
      <c r="B1096" s="40" t="s">
        <v>2388</v>
      </c>
      <c r="C1096" s="135" t="s">
        <v>2389</v>
      </c>
      <c r="D1096" s="39" t="s">
        <v>326</v>
      </c>
      <c r="E1096" s="128">
        <v>18</v>
      </c>
      <c r="F1096" s="100">
        <v>663723</v>
      </c>
      <c r="G1096" s="186">
        <f t="shared" si="69"/>
        <v>11947014</v>
      </c>
      <c r="H1096" s="100"/>
      <c r="I1096" s="187">
        <v>18</v>
      </c>
      <c r="J1096" s="101"/>
      <c r="K1096" s="186">
        <f t="shared" si="70"/>
        <v>0</v>
      </c>
      <c r="L1096" s="101"/>
      <c r="M1096" s="188"/>
      <c r="N1096" s="129"/>
    </row>
    <row r="1097" spans="1:14" ht="28.5" outlineLevel="3">
      <c r="A1097" s="126" t="s">
        <v>2390</v>
      </c>
      <c r="B1097" s="40" t="s">
        <v>2391</v>
      </c>
      <c r="C1097" s="135" t="s">
        <v>2392</v>
      </c>
      <c r="D1097" s="39" t="s">
        <v>326</v>
      </c>
      <c r="E1097" s="128">
        <v>4</v>
      </c>
      <c r="F1097" s="100">
        <v>348968</v>
      </c>
      <c r="G1097" s="186">
        <f t="shared" si="69"/>
        <v>1395872</v>
      </c>
      <c r="H1097" s="100"/>
      <c r="I1097" s="187">
        <v>4</v>
      </c>
      <c r="J1097" s="101"/>
      <c r="K1097" s="186">
        <f t="shared" si="70"/>
        <v>0</v>
      </c>
      <c r="L1097" s="101"/>
      <c r="M1097" s="188"/>
      <c r="N1097" s="129"/>
    </row>
    <row r="1098" spans="1:14" ht="28.5" outlineLevel="3">
      <c r="A1098" s="126" t="s">
        <v>2393</v>
      </c>
      <c r="B1098" s="40" t="s">
        <v>2394</v>
      </c>
      <c r="C1098" s="135" t="s">
        <v>2395</v>
      </c>
      <c r="D1098" s="39" t="s">
        <v>326</v>
      </c>
      <c r="E1098" s="128">
        <v>8</v>
      </c>
      <c r="F1098" s="100">
        <v>253173</v>
      </c>
      <c r="G1098" s="186">
        <f t="shared" si="69"/>
        <v>2025384</v>
      </c>
      <c r="H1098" s="100"/>
      <c r="I1098" s="187">
        <v>8</v>
      </c>
      <c r="J1098" s="101"/>
      <c r="K1098" s="186">
        <f t="shared" si="70"/>
        <v>0</v>
      </c>
      <c r="L1098" s="101"/>
      <c r="M1098" s="188"/>
      <c r="N1098" s="129"/>
    </row>
    <row r="1099" spans="1:14" ht="28.5" outlineLevel="3">
      <c r="A1099" s="126" t="s">
        <v>2396</v>
      </c>
      <c r="B1099" s="40" t="s">
        <v>2397</v>
      </c>
      <c r="C1099" s="135" t="s">
        <v>2398</v>
      </c>
      <c r="D1099" s="39" t="s">
        <v>326</v>
      </c>
      <c r="E1099" s="128">
        <v>2</v>
      </c>
      <c r="F1099" s="100">
        <v>253173</v>
      </c>
      <c r="G1099" s="186">
        <f t="shared" si="69"/>
        <v>506346</v>
      </c>
      <c r="H1099" s="100"/>
      <c r="I1099" s="187">
        <v>2</v>
      </c>
      <c r="J1099" s="101"/>
      <c r="K1099" s="186">
        <f t="shared" si="70"/>
        <v>0</v>
      </c>
      <c r="L1099" s="101"/>
      <c r="M1099" s="188"/>
      <c r="N1099" s="129"/>
    </row>
    <row r="1100" spans="1:14" ht="28.5" outlineLevel="3">
      <c r="A1100" s="126" t="s">
        <v>2399</v>
      </c>
      <c r="B1100" s="40" t="s">
        <v>2400</v>
      </c>
      <c r="C1100" s="135" t="s">
        <v>2401</v>
      </c>
      <c r="D1100" s="39" t="s">
        <v>326</v>
      </c>
      <c r="E1100" s="128">
        <v>3</v>
      </c>
      <c r="F1100" s="100">
        <v>663723</v>
      </c>
      <c r="G1100" s="186">
        <f t="shared" si="69"/>
        <v>1991169</v>
      </c>
      <c r="H1100" s="100"/>
      <c r="I1100" s="187">
        <v>3</v>
      </c>
      <c r="J1100" s="101"/>
      <c r="K1100" s="186">
        <f t="shared" si="70"/>
        <v>0</v>
      </c>
      <c r="L1100" s="101"/>
      <c r="M1100" s="188"/>
      <c r="N1100" s="129"/>
    </row>
    <row r="1101" spans="1:14" outlineLevel="3">
      <c r="A1101" s="104"/>
      <c r="B1101" s="38"/>
      <c r="C1101" s="110"/>
      <c r="D1101" s="38"/>
      <c r="E1101" s="38"/>
      <c r="F1101" s="111"/>
      <c r="G1101" s="228"/>
      <c r="H1101" s="111"/>
      <c r="I1101" s="285"/>
      <c r="J1101" s="112"/>
      <c r="K1101" s="228"/>
      <c r="L1101" s="112"/>
      <c r="M1101" s="200"/>
      <c r="N1101" s="113"/>
    </row>
    <row r="1102" spans="1:14" ht="28.5" outlineLevel="2">
      <c r="A1102" s="138"/>
      <c r="B1102" s="139"/>
      <c r="C1102" s="140" t="s">
        <v>2402</v>
      </c>
      <c r="D1102" s="139"/>
      <c r="E1102" s="139"/>
      <c r="F1102" s="141"/>
      <c r="G1102" s="231">
        <f>SUM(G1079:G1100)</f>
        <v>93822452</v>
      </c>
      <c r="H1102" s="167"/>
      <c r="I1102" s="138"/>
      <c r="J1102" s="142"/>
      <c r="K1102" s="231">
        <f>SUM(K1079:K1100)</f>
        <v>0</v>
      </c>
      <c r="L1102" s="168"/>
      <c r="M1102" s="206"/>
      <c r="N1102" s="143"/>
    </row>
    <row r="1103" spans="1:14" outlineLevel="2">
      <c r="A1103" s="104"/>
      <c r="B1103" s="38"/>
      <c r="C1103" s="110"/>
      <c r="D1103" s="38"/>
      <c r="E1103" s="38"/>
      <c r="F1103" s="111"/>
      <c r="G1103" s="228"/>
      <c r="H1103" s="111"/>
      <c r="I1103" s="285"/>
      <c r="J1103" s="112"/>
      <c r="K1103" s="228"/>
      <c r="L1103" s="112"/>
      <c r="M1103" s="200"/>
      <c r="N1103" s="113"/>
    </row>
    <row r="1104" spans="1:14" outlineLevel="2">
      <c r="A1104" s="138"/>
      <c r="B1104" s="139" t="s">
        <v>2403</v>
      </c>
      <c r="C1104" s="140" t="s">
        <v>2404</v>
      </c>
      <c r="D1104" s="139"/>
      <c r="E1104" s="139"/>
      <c r="F1104" s="141"/>
      <c r="G1104" s="231"/>
      <c r="H1104" s="167"/>
      <c r="I1104" s="138"/>
      <c r="J1104" s="142"/>
      <c r="K1104" s="231"/>
      <c r="L1104" s="168"/>
      <c r="M1104" s="206"/>
      <c r="N1104" s="143"/>
    </row>
    <row r="1105" spans="1:14" ht="28.5" outlineLevel="3">
      <c r="A1105" s="126" t="s">
        <v>2405</v>
      </c>
      <c r="B1105" s="127" t="s">
        <v>2406</v>
      </c>
      <c r="C1105" s="135" t="s">
        <v>2407</v>
      </c>
      <c r="D1105" s="39" t="s">
        <v>326</v>
      </c>
      <c r="E1105" s="128">
        <v>6</v>
      </c>
      <c r="F1105" s="100">
        <v>632247</v>
      </c>
      <c r="G1105" s="186">
        <f t="shared" ref="G1105:G1110" si="71">F1105*E1105</f>
        <v>3793482</v>
      </c>
      <c r="H1105" s="100"/>
      <c r="I1105" s="187">
        <v>6</v>
      </c>
      <c r="J1105" s="101"/>
      <c r="K1105" s="186">
        <f t="shared" ref="K1105:K1110" si="72">J1105*I1105</f>
        <v>0</v>
      </c>
      <c r="L1105" s="101"/>
      <c r="M1105" s="188"/>
      <c r="N1105" s="129"/>
    </row>
    <row r="1106" spans="1:14" ht="28.5" outlineLevel="3">
      <c r="A1106" s="126" t="s">
        <v>2408</v>
      </c>
      <c r="B1106" s="127" t="s">
        <v>2409</v>
      </c>
      <c r="C1106" s="135" t="s">
        <v>2410</v>
      </c>
      <c r="D1106" s="39" t="s">
        <v>326</v>
      </c>
      <c r="E1106" s="128">
        <v>1</v>
      </c>
      <c r="F1106" s="100">
        <v>1175542</v>
      </c>
      <c r="G1106" s="186">
        <f t="shared" si="71"/>
        <v>1175542</v>
      </c>
      <c r="H1106" s="100"/>
      <c r="I1106" s="187">
        <v>1</v>
      </c>
      <c r="J1106" s="101"/>
      <c r="K1106" s="186">
        <f t="shared" si="72"/>
        <v>0</v>
      </c>
      <c r="L1106" s="101"/>
      <c r="M1106" s="188"/>
      <c r="N1106" s="129"/>
    </row>
    <row r="1107" spans="1:14" ht="28.5" outlineLevel="3">
      <c r="A1107" s="126" t="s">
        <v>2411</v>
      </c>
      <c r="B1107" s="127" t="s">
        <v>2412</v>
      </c>
      <c r="C1107" s="135" t="s">
        <v>2413</v>
      </c>
      <c r="D1107" s="39" t="s">
        <v>326</v>
      </c>
      <c r="E1107" s="128">
        <v>14</v>
      </c>
      <c r="F1107" s="100">
        <v>618562</v>
      </c>
      <c r="G1107" s="186">
        <f t="shared" si="71"/>
        <v>8659868</v>
      </c>
      <c r="H1107" s="100"/>
      <c r="I1107" s="187">
        <v>14</v>
      </c>
      <c r="J1107" s="101"/>
      <c r="K1107" s="186">
        <f t="shared" si="72"/>
        <v>0</v>
      </c>
      <c r="L1107" s="101"/>
      <c r="M1107" s="188"/>
      <c r="N1107" s="129"/>
    </row>
    <row r="1108" spans="1:14" ht="28.5" outlineLevel="3">
      <c r="A1108" s="126" t="s">
        <v>2414</v>
      </c>
      <c r="B1108" s="127" t="s">
        <v>2415</v>
      </c>
      <c r="C1108" s="135" t="s">
        <v>2416</v>
      </c>
      <c r="D1108" s="39" t="s">
        <v>326</v>
      </c>
      <c r="E1108" s="128">
        <v>17</v>
      </c>
      <c r="F1108" s="100">
        <v>608983</v>
      </c>
      <c r="G1108" s="186">
        <f t="shared" si="71"/>
        <v>10352711</v>
      </c>
      <c r="H1108" s="100"/>
      <c r="I1108" s="187">
        <v>17</v>
      </c>
      <c r="J1108" s="101"/>
      <c r="K1108" s="186">
        <f t="shared" si="72"/>
        <v>0</v>
      </c>
      <c r="L1108" s="101"/>
      <c r="M1108" s="188"/>
      <c r="N1108" s="129"/>
    </row>
    <row r="1109" spans="1:14" ht="28.5" outlineLevel="3">
      <c r="A1109" s="126" t="s">
        <v>2417</v>
      </c>
      <c r="B1109" s="127" t="s">
        <v>2418</v>
      </c>
      <c r="C1109" s="135" t="s">
        <v>2419</v>
      </c>
      <c r="D1109" s="39" t="s">
        <v>326</v>
      </c>
      <c r="E1109" s="128">
        <v>18</v>
      </c>
      <c r="F1109" s="100">
        <v>481986</v>
      </c>
      <c r="G1109" s="186">
        <f t="shared" si="71"/>
        <v>8675748</v>
      </c>
      <c r="H1109" s="100"/>
      <c r="I1109" s="187">
        <v>18</v>
      </c>
      <c r="J1109" s="101"/>
      <c r="K1109" s="186">
        <f t="shared" si="72"/>
        <v>0</v>
      </c>
      <c r="L1109" s="101"/>
      <c r="M1109" s="188"/>
      <c r="N1109" s="129"/>
    </row>
    <row r="1110" spans="1:14" ht="28.5" outlineLevel="3">
      <c r="A1110" s="126" t="s">
        <v>2420</v>
      </c>
      <c r="B1110" s="127" t="s">
        <v>2421</v>
      </c>
      <c r="C1110" s="135" t="s">
        <v>2422</v>
      </c>
      <c r="D1110" s="39" t="s">
        <v>326</v>
      </c>
      <c r="E1110" s="128">
        <v>5</v>
      </c>
      <c r="F1110" s="100">
        <v>481986</v>
      </c>
      <c r="G1110" s="186">
        <f t="shared" si="71"/>
        <v>2409930</v>
      </c>
      <c r="H1110" s="100"/>
      <c r="I1110" s="187">
        <v>5</v>
      </c>
      <c r="J1110" s="101"/>
      <c r="K1110" s="186">
        <f t="shared" si="72"/>
        <v>0</v>
      </c>
      <c r="L1110" s="101"/>
      <c r="M1110" s="188"/>
      <c r="N1110" s="129"/>
    </row>
    <row r="1111" spans="1:14" outlineLevel="3">
      <c r="A1111" s="104"/>
      <c r="B1111" s="38"/>
      <c r="C1111" s="110"/>
      <c r="D1111" s="38"/>
      <c r="E1111" s="38"/>
      <c r="F1111" s="111"/>
      <c r="G1111" s="228"/>
      <c r="H1111" s="111"/>
      <c r="I1111" s="285"/>
      <c r="J1111" s="112"/>
      <c r="K1111" s="228"/>
      <c r="L1111" s="112"/>
      <c r="M1111" s="200"/>
      <c r="N1111" s="113"/>
    </row>
    <row r="1112" spans="1:14" outlineLevel="2">
      <c r="A1112" s="138"/>
      <c r="B1112" s="139"/>
      <c r="C1112" s="140" t="s">
        <v>2423</v>
      </c>
      <c r="D1112" s="139"/>
      <c r="E1112" s="139"/>
      <c r="F1112" s="141"/>
      <c r="G1112" s="231">
        <f>SUM(G1105:G1110)</f>
        <v>35067281</v>
      </c>
      <c r="H1112" s="167"/>
      <c r="I1112" s="138"/>
      <c r="J1112" s="142"/>
      <c r="K1112" s="231">
        <f>SUM(K1105:K1110)</f>
        <v>0</v>
      </c>
      <c r="L1112" s="168"/>
      <c r="M1112" s="206"/>
      <c r="N1112" s="143"/>
    </row>
    <row r="1113" spans="1:14" outlineLevel="2">
      <c r="A1113" s="104"/>
      <c r="B1113" s="38"/>
      <c r="C1113" s="110"/>
      <c r="D1113" s="38"/>
      <c r="E1113" s="38"/>
      <c r="F1113" s="111"/>
      <c r="G1113" s="228"/>
      <c r="H1113" s="111"/>
      <c r="I1113" s="285"/>
      <c r="J1113" s="112"/>
      <c r="K1113" s="228"/>
      <c r="L1113" s="112"/>
      <c r="M1113" s="200"/>
      <c r="N1113" s="113"/>
    </row>
    <row r="1114" spans="1:14" outlineLevel="2">
      <c r="A1114" s="138"/>
      <c r="B1114" s="139" t="s">
        <v>2424</v>
      </c>
      <c r="C1114" s="140" t="s">
        <v>2425</v>
      </c>
      <c r="D1114" s="139"/>
      <c r="E1114" s="139"/>
      <c r="F1114" s="141"/>
      <c r="G1114" s="231"/>
      <c r="H1114" s="167"/>
      <c r="I1114" s="138"/>
      <c r="J1114" s="142"/>
      <c r="K1114" s="231"/>
      <c r="L1114" s="168"/>
      <c r="M1114" s="206"/>
      <c r="N1114" s="143"/>
    </row>
    <row r="1115" spans="1:14" ht="28.5" outlineLevel="3">
      <c r="A1115" s="126" t="s">
        <v>2426</v>
      </c>
      <c r="B1115" s="127" t="s">
        <v>2427</v>
      </c>
      <c r="C1115" s="135" t="s">
        <v>2428</v>
      </c>
      <c r="D1115" s="39" t="s">
        <v>326</v>
      </c>
      <c r="E1115" s="128">
        <v>6</v>
      </c>
      <c r="F1115" s="100">
        <v>567928</v>
      </c>
      <c r="G1115" s="186">
        <f t="shared" ref="G1115:G1126" si="73">F1115*E1115</f>
        <v>3407568</v>
      </c>
      <c r="H1115" s="100"/>
      <c r="I1115" s="187">
        <v>6</v>
      </c>
      <c r="J1115" s="101"/>
      <c r="K1115" s="186">
        <f t="shared" ref="K1115:K1126" si="74">J1115*I1115</f>
        <v>0</v>
      </c>
      <c r="L1115" s="101"/>
      <c r="M1115" s="188"/>
      <c r="N1115" s="129"/>
    </row>
    <row r="1116" spans="1:14" ht="28.5" outlineLevel="3">
      <c r="A1116" s="126" t="s">
        <v>2429</v>
      </c>
      <c r="B1116" s="127" t="s">
        <v>2430</v>
      </c>
      <c r="C1116" s="135" t="s">
        <v>2431</v>
      </c>
      <c r="D1116" s="39" t="s">
        <v>326</v>
      </c>
      <c r="E1116" s="128">
        <v>53</v>
      </c>
      <c r="F1116" s="100">
        <v>417393</v>
      </c>
      <c r="G1116" s="186">
        <f t="shared" si="73"/>
        <v>22121829</v>
      </c>
      <c r="H1116" s="100"/>
      <c r="I1116" s="187">
        <v>53</v>
      </c>
      <c r="J1116" s="101"/>
      <c r="K1116" s="186">
        <f t="shared" si="74"/>
        <v>0</v>
      </c>
      <c r="L1116" s="101"/>
      <c r="M1116" s="188"/>
      <c r="N1116" s="129"/>
    </row>
    <row r="1117" spans="1:14" ht="28.5" outlineLevel="3">
      <c r="A1117" s="126" t="s">
        <v>2432</v>
      </c>
      <c r="B1117" s="127" t="s">
        <v>2433</v>
      </c>
      <c r="C1117" s="135" t="s">
        <v>2434</v>
      </c>
      <c r="D1117" s="39" t="s">
        <v>326</v>
      </c>
      <c r="E1117" s="128">
        <v>2</v>
      </c>
      <c r="F1117" s="100">
        <v>216223</v>
      </c>
      <c r="G1117" s="186">
        <f t="shared" si="73"/>
        <v>432446</v>
      </c>
      <c r="H1117" s="100"/>
      <c r="I1117" s="187">
        <v>2</v>
      </c>
      <c r="J1117" s="101"/>
      <c r="K1117" s="186">
        <f t="shared" si="74"/>
        <v>0</v>
      </c>
      <c r="L1117" s="101"/>
      <c r="M1117" s="188"/>
      <c r="N1117" s="129"/>
    </row>
    <row r="1118" spans="1:14" ht="28.5" outlineLevel="3">
      <c r="A1118" s="126" t="s">
        <v>2435</v>
      </c>
      <c r="B1118" s="127" t="s">
        <v>2436</v>
      </c>
      <c r="C1118" s="135" t="s">
        <v>2437</v>
      </c>
      <c r="D1118" s="39" t="s">
        <v>326</v>
      </c>
      <c r="E1118" s="128">
        <v>1</v>
      </c>
      <c r="F1118" s="100">
        <v>130008</v>
      </c>
      <c r="G1118" s="186">
        <f t="shared" si="73"/>
        <v>130008</v>
      </c>
      <c r="H1118" s="100"/>
      <c r="I1118" s="187">
        <v>1</v>
      </c>
      <c r="J1118" s="101"/>
      <c r="K1118" s="186">
        <f t="shared" si="74"/>
        <v>0</v>
      </c>
      <c r="L1118" s="101"/>
      <c r="M1118" s="188"/>
      <c r="N1118" s="129"/>
    </row>
    <row r="1119" spans="1:14" ht="28.5" outlineLevel="3">
      <c r="A1119" s="126" t="s">
        <v>2438</v>
      </c>
      <c r="B1119" s="127" t="s">
        <v>2439</v>
      </c>
      <c r="C1119" s="135" t="s">
        <v>2440</v>
      </c>
      <c r="D1119" s="39" t="s">
        <v>326</v>
      </c>
      <c r="E1119" s="128">
        <v>6</v>
      </c>
      <c r="F1119" s="100">
        <v>478975</v>
      </c>
      <c r="G1119" s="186">
        <f t="shared" si="73"/>
        <v>2873850</v>
      </c>
      <c r="H1119" s="100"/>
      <c r="I1119" s="187">
        <v>6</v>
      </c>
      <c r="J1119" s="101"/>
      <c r="K1119" s="186">
        <f t="shared" si="74"/>
        <v>0</v>
      </c>
      <c r="L1119" s="101"/>
      <c r="M1119" s="188"/>
      <c r="N1119" s="129"/>
    </row>
    <row r="1120" spans="1:14" ht="28.5" outlineLevel="3">
      <c r="A1120" s="126" t="s">
        <v>2441</v>
      </c>
      <c r="B1120" s="127" t="s">
        <v>2442</v>
      </c>
      <c r="C1120" s="135" t="s">
        <v>2443</v>
      </c>
      <c r="D1120" s="39" t="s">
        <v>326</v>
      </c>
      <c r="E1120" s="128">
        <v>3</v>
      </c>
      <c r="F1120" s="100">
        <v>472133</v>
      </c>
      <c r="G1120" s="186">
        <f t="shared" si="73"/>
        <v>1416399</v>
      </c>
      <c r="H1120" s="100"/>
      <c r="I1120" s="187">
        <v>3</v>
      </c>
      <c r="J1120" s="101"/>
      <c r="K1120" s="186">
        <f t="shared" si="74"/>
        <v>0</v>
      </c>
      <c r="L1120" s="101"/>
      <c r="M1120" s="188"/>
      <c r="N1120" s="129"/>
    </row>
    <row r="1121" spans="1:14" ht="28.5" outlineLevel="3">
      <c r="A1121" s="126" t="s">
        <v>2444</v>
      </c>
      <c r="B1121" s="127" t="s">
        <v>2445</v>
      </c>
      <c r="C1121" s="135" t="s">
        <v>2446</v>
      </c>
      <c r="D1121" s="39" t="s">
        <v>326</v>
      </c>
      <c r="E1121" s="128">
        <v>47</v>
      </c>
      <c r="F1121" s="100">
        <v>444763</v>
      </c>
      <c r="G1121" s="186">
        <f t="shared" si="73"/>
        <v>20903861</v>
      </c>
      <c r="H1121" s="100"/>
      <c r="I1121" s="187">
        <v>47</v>
      </c>
      <c r="J1121" s="101"/>
      <c r="K1121" s="186">
        <f t="shared" si="74"/>
        <v>0</v>
      </c>
      <c r="L1121" s="101"/>
      <c r="M1121" s="188"/>
      <c r="N1121" s="129"/>
    </row>
    <row r="1122" spans="1:14" ht="28.5" outlineLevel="3">
      <c r="A1122" s="126" t="s">
        <v>2447</v>
      </c>
      <c r="B1122" s="127" t="s">
        <v>2448</v>
      </c>
      <c r="C1122" s="135" t="s">
        <v>2449</v>
      </c>
      <c r="D1122" s="39" t="s">
        <v>326</v>
      </c>
      <c r="E1122" s="128">
        <v>18</v>
      </c>
      <c r="F1122" s="100">
        <v>417393</v>
      </c>
      <c r="G1122" s="186">
        <f t="shared" si="73"/>
        <v>7513074</v>
      </c>
      <c r="H1122" s="100"/>
      <c r="I1122" s="187">
        <v>18</v>
      </c>
      <c r="J1122" s="101"/>
      <c r="K1122" s="186">
        <f t="shared" si="74"/>
        <v>0</v>
      </c>
      <c r="L1122" s="101"/>
      <c r="M1122" s="188"/>
      <c r="N1122" s="129"/>
    </row>
    <row r="1123" spans="1:14" ht="28.5" outlineLevel="3">
      <c r="A1123" s="126" t="s">
        <v>2450</v>
      </c>
      <c r="B1123" s="127" t="s">
        <v>2451</v>
      </c>
      <c r="C1123" s="135" t="s">
        <v>2452</v>
      </c>
      <c r="D1123" s="39" t="s">
        <v>326</v>
      </c>
      <c r="E1123" s="128">
        <v>5</v>
      </c>
      <c r="F1123" s="100">
        <v>478975</v>
      </c>
      <c r="G1123" s="186">
        <f t="shared" si="73"/>
        <v>2394875</v>
      </c>
      <c r="H1123" s="100"/>
      <c r="I1123" s="187">
        <v>5</v>
      </c>
      <c r="J1123" s="101"/>
      <c r="K1123" s="186">
        <f t="shared" si="74"/>
        <v>0</v>
      </c>
      <c r="L1123" s="101"/>
      <c r="M1123" s="188"/>
      <c r="N1123" s="129"/>
    </row>
    <row r="1124" spans="1:14" ht="28.5" outlineLevel="3">
      <c r="A1124" s="126" t="s">
        <v>2453</v>
      </c>
      <c r="B1124" s="127" t="s">
        <v>2454</v>
      </c>
      <c r="C1124" s="135" t="s">
        <v>2455</v>
      </c>
      <c r="D1124" s="39" t="s">
        <v>326</v>
      </c>
      <c r="E1124" s="128">
        <v>2</v>
      </c>
      <c r="F1124" s="100">
        <v>478975</v>
      </c>
      <c r="G1124" s="186">
        <f t="shared" si="73"/>
        <v>957950</v>
      </c>
      <c r="H1124" s="100"/>
      <c r="I1124" s="187">
        <v>2</v>
      </c>
      <c r="J1124" s="101"/>
      <c r="K1124" s="186">
        <f t="shared" si="74"/>
        <v>0</v>
      </c>
      <c r="L1124" s="101"/>
      <c r="M1124" s="188"/>
      <c r="N1124" s="129"/>
    </row>
    <row r="1125" spans="1:14" ht="28.5" outlineLevel="3">
      <c r="A1125" s="126" t="s">
        <v>2456</v>
      </c>
      <c r="B1125" s="127" t="s">
        <v>2457</v>
      </c>
      <c r="C1125" s="135" t="s">
        <v>2458</v>
      </c>
      <c r="D1125" s="39" t="s">
        <v>326</v>
      </c>
      <c r="E1125" s="128">
        <v>18</v>
      </c>
      <c r="F1125" s="100">
        <v>540558</v>
      </c>
      <c r="G1125" s="186">
        <f t="shared" si="73"/>
        <v>9730044</v>
      </c>
      <c r="H1125" s="100"/>
      <c r="I1125" s="187">
        <v>18</v>
      </c>
      <c r="J1125" s="101"/>
      <c r="K1125" s="186">
        <f t="shared" si="74"/>
        <v>0</v>
      </c>
      <c r="L1125" s="101"/>
      <c r="M1125" s="188"/>
      <c r="N1125" s="129"/>
    </row>
    <row r="1126" spans="1:14" ht="28.5" outlineLevel="3">
      <c r="A1126" s="126" t="s">
        <v>2459</v>
      </c>
      <c r="B1126" s="127" t="s">
        <v>2460</v>
      </c>
      <c r="C1126" s="135" t="s">
        <v>2461</v>
      </c>
      <c r="D1126" s="39" t="s">
        <v>326</v>
      </c>
      <c r="E1126" s="128">
        <v>2</v>
      </c>
      <c r="F1126" s="100">
        <v>198433</v>
      </c>
      <c r="G1126" s="186">
        <f t="shared" si="73"/>
        <v>396866</v>
      </c>
      <c r="H1126" s="100"/>
      <c r="I1126" s="187">
        <v>2</v>
      </c>
      <c r="J1126" s="101"/>
      <c r="K1126" s="186">
        <f t="shared" si="74"/>
        <v>0</v>
      </c>
      <c r="L1126" s="101"/>
      <c r="M1126" s="188"/>
      <c r="N1126" s="129"/>
    </row>
    <row r="1127" spans="1:14" outlineLevel="3">
      <c r="A1127" s="104"/>
      <c r="B1127" s="38"/>
      <c r="C1127" s="110"/>
      <c r="D1127" s="38"/>
      <c r="E1127" s="38"/>
      <c r="F1127" s="111"/>
      <c r="G1127" s="228"/>
      <c r="H1127" s="111"/>
      <c r="I1127" s="285"/>
      <c r="J1127" s="112"/>
      <c r="K1127" s="228"/>
      <c r="L1127" s="112"/>
      <c r="M1127" s="200"/>
      <c r="N1127" s="113"/>
    </row>
    <row r="1128" spans="1:14" outlineLevel="2">
      <c r="A1128" s="138"/>
      <c r="B1128" s="139"/>
      <c r="C1128" s="140" t="s">
        <v>2462</v>
      </c>
      <c r="D1128" s="139"/>
      <c r="E1128" s="139"/>
      <c r="F1128" s="141"/>
      <c r="G1128" s="231">
        <f>SUM(G1115:G1126)</f>
        <v>72278770</v>
      </c>
      <c r="H1128" s="167"/>
      <c r="I1128" s="138"/>
      <c r="J1128" s="142"/>
      <c r="K1128" s="231">
        <f>SUM(K1115:K1126)</f>
        <v>0</v>
      </c>
      <c r="L1128" s="168"/>
      <c r="M1128" s="206"/>
      <c r="N1128" s="143"/>
    </row>
    <row r="1129" spans="1:14" outlineLevel="2">
      <c r="A1129" s="104"/>
      <c r="B1129" s="38"/>
      <c r="C1129" s="110"/>
      <c r="D1129" s="38"/>
      <c r="E1129" s="38"/>
      <c r="F1129" s="111"/>
      <c r="G1129" s="228"/>
      <c r="H1129" s="111"/>
      <c r="I1129" s="285"/>
      <c r="J1129" s="112"/>
      <c r="K1129" s="228"/>
      <c r="L1129" s="112"/>
      <c r="M1129" s="200"/>
      <c r="N1129" s="113"/>
    </row>
    <row r="1130" spans="1:14" outlineLevel="2">
      <c r="A1130" s="138"/>
      <c r="B1130" s="139" t="s">
        <v>2463</v>
      </c>
      <c r="C1130" s="140" t="s">
        <v>2464</v>
      </c>
      <c r="D1130" s="139"/>
      <c r="E1130" s="139"/>
      <c r="F1130" s="141"/>
      <c r="G1130" s="231"/>
      <c r="H1130" s="167"/>
      <c r="I1130" s="138"/>
      <c r="J1130" s="142"/>
      <c r="K1130" s="231"/>
      <c r="L1130" s="168"/>
      <c r="M1130" s="206"/>
      <c r="N1130" s="143"/>
    </row>
    <row r="1131" spans="1:14" ht="28.5" outlineLevel="3">
      <c r="A1131" s="126" t="s">
        <v>2465</v>
      </c>
      <c r="B1131" s="127" t="s">
        <v>2466</v>
      </c>
      <c r="C1131" s="135" t="s">
        <v>2467</v>
      </c>
      <c r="D1131" s="39" t="s">
        <v>326</v>
      </c>
      <c r="E1131" s="128">
        <v>160</v>
      </c>
      <c r="F1131" s="100">
        <v>130008</v>
      </c>
      <c r="G1131" s="186">
        <f t="shared" ref="G1131:G1137" si="75">F1131*E1131</f>
        <v>20801280</v>
      </c>
      <c r="H1131" s="100"/>
      <c r="I1131" s="187">
        <v>160</v>
      </c>
      <c r="J1131" s="101"/>
      <c r="K1131" s="186">
        <f t="shared" ref="K1131:K1137" si="76">J1131*I1131</f>
        <v>0</v>
      </c>
      <c r="L1131" s="101"/>
      <c r="M1131" s="188"/>
      <c r="N1131" s="129"/>
    </row>
    <row r="1132" spans="1:14" ht="42" outlineLevel="3">
      <c r="A1132" s="126" t="s">
        <v>2468</v>
      </c>
      <c r="B1132" s="127" t="s">
        <v>2469</v>
      </c>
      <c r="C1132" s="135" t="s">
        <v>2470</v>
      </c>
      <c r="D1132" s="39" t="s">
        <v>326</v>
      </c>
      <c r="E1132" s="128">
        <v>1</v>
      </c>
      <c r="F1132" s="100">
        <v>1179647</v>
      </c>
      <c r="G1132" s="186">
        <f t="shared" si="75"/>
        <v>1179647</v>
      </c>
      <c r="H1132" s="100"/>
      <c r="I1132" s="187">
        <v>1</v>
      </c>
      <c r="J1132" s="101"/>
      <c r="K1132" s="186">
        <f t="shared" si="76"/>
        <v>0</v>
      </c>
      <c r="L1132" s="101"/>
      <c r="M1132" s="188"/>
      <c r="N1132" s="129"/>
    </row>
    <row r="1133" spans="1:14" ht="28.5" outlineLevel="3">
      <c r="A1133" s="126" t="s">
        <v>2471</v>
      </c>
      <c r="B1133" s="127" t="s">
        <v>2472</v>
      </c>
      <c r="C1133" s="135" t="s">
        <v>2473</v>
      </c>
      <c r="D1133" s="39" t="s">
        <v>326</v>
      </c>
      <c r="E1133" s="128">
        <v>3</v>
      </c>
      <c r="F1133" s="100">
        <v>171063</v>
      </c>
      <c r="G1133" s="186">
        <f t="shared" si="75"/>
        <v>513189</v>
      </c>
      <c r="H1133" s="100"/>
      <c r="I1133" s="187">
        <v>3</v>
      </c>
      <c r="J1133" s="101"/>
      <c r="K1133" s="186">
        <f t="shared" si="76"/>
        <v>0</v>
      </c>
      <c r="L1133" s="101"/>
      <c r="M1133" s="188"/>
      <c r="N1133" s="129"/>
    </row>
    <row r="1134" spans="1:14" ht="28.5" outlineLevel="3">
      <c r="A1134" s="126" t="s">
        <v>2474</v>
      </c>
      <c r="B1134" s="127" t="s">
        <v>2475</v>
      </c>
      <c r="C1134" s="135" t="s">
        <v>2476</v>
      </c>
      <c r="D1134" s="39" t="s">
        <v>326</v>
      </c>
      <c r="E1134" s="128">
        <v>9</v>
      </c>
      <c r="F1134" s="100">
        <v>198433</v>
      </c>
      <c r="G1134" s="186">
        <f t="shared" si="75"/>
        <v>1785897</v>
      </c>
      <c r="H1134" s="100"/>
      <c r="I1134" s="187">
        <v>9</v>
      </c>
      <c r="J1134" s="101"/>
      <c r="K1134" s="186">
        <f t="shared" si="76"/>
        <v>0</v>
      </c>
      <c r="L1134" s="101"/>
      <c r="M1134" s="188"/>
      <c r="N1134" s="129"/>
    </row>
    <row r="1135" spans="1:14" ht="28.5" outlineLevel="3">
      <c r="A1135" s="126" t="s">
        <v>2477</v>
      </c>
      <c r="B1135" s="127" t="s">
        <v>2478</v>
      </c>
      <c r="C1135" s="135" t="s">
        <v>2479</v>
      </c>
      <c r="D1135" s="39" t="s">
        <v>326</v>
      </c>
      <c r="E1135" s="128">
        <v>4</v>
      </c>
      <c r="F1135" s="100">
        <v>258647</v>
      </c>
      <c r="G1135" s="186">
        <f t="shared" si="75"/>
        <v>1034588</v>
      </c>
      <c r="H1135" s="100"/>
      <c r="I1135" s="187">
        <v>4</v>
      </c>
      <c r="J1135" s="101"/>
      <c r="K1135" s="186">
        <f t="shared" si="76"/>
        <v>0</v>
      </c>
      <c r="L1135" s="101"/>
      <c r="M1135" s="188"/>
      <c r="N1135" s="129"/>
    </row>
    <row r="1136" spans="1:14" ht="28.5" outlineLevel="3">
      <c r="A1136" s="126" t="s">
        <v>2480</v>
      </c>
      <c r="B1136" s="127" t="s">
        <v>2481</v>
      </c>
      <c r="C1136" s="135" t="s">
        <v>2482</v>
      </c>
      <c r="D1136" s="39" t="s">
        <v>326</v>
      </c>
      <c r="E1136" s="128">
        <v>8</v>
      </c>
      <c r="F1136" s="100">
        <v>171063</v>
      </c>
      <c r="G1136" s="186">
        <f t="shared" si="75"/>
        <v>1368504</v>
      </c>
      <c r="H1136" s="100"/>
      <c r="I1136" s="187">
        <v>8</v>
      </c>
      <c r="J1136" s="101"/>
      <c r="K1136" s="186">
        <f t="shared" si="76"/>
        <v>0</v>
      </c>
      <c r="L1136" s="101"/>
      <c r="M1136" s="188"/>
      <c r="N1136" s="129"/>
    </row>
    <row r="1137" spans="1:14" ht="28.5" outlineLevel="3">
      <c r="A1137" s="126" t="s">
        <v>2483</v>
      </c>
      <c r="B1137" s="127" t="s">
        <v>2484</v>
      </c>
      <c r="C1137" s="135" t="s">
        <v>2485</v>
      </c>
      <c r="D1137" s="39" t="s">
        <v>326</v>
      </c>
      <c r="E1137" s="128">
        <v>2</v>
      </c>
      <c r="F1137" s="100">
        <v>171063</v>
      </c>
      <c r="G1137" s="186">
        <f t="shared" si="75"/>
        <v>342126</v>
      </c>
      <c r="H1137" s="100"/>
      <c r="I1137" s="187">
        <v>2</v>
      </c>
      <c r="J1137" s="101"/>
      <c r="K1137" s="186">
        <f t="shared" si="76"/>
        <v>0</v>
      </c>
      <c r="L1137" s="101"/>
      <c r="M1137" s="188"/>
      <c r="N1137" s="129"/>
    </row>
    <row r="1138" spans="1:14" outlineLevel="3">
      <c r="A1138" s="104"/>
      <c r="B1138" s="38"/>
      <c r="C1138" s="110"/>
      <c r="D1138" s="38"/>
      <c r="E1138" s="38"/>
      <c r="F1138" s="111"/>
      <c r="G1138" s="228"/>
      <c r="H1138" s="111"/>
      <c r="I1138" s="285"/>
      <c r="J1138" s="112"/>
      <c r="K1138" s="228"/>
      <c r="L1138" s="112"/>
      <c r="M1138" s="200"/>
      <c r="N1138" s="113"/>
    </row>
    <row r="1139" spans="1:14" outlineLevel="2">
      <c r="A1139" s="138"/>
      <c r="B1139" s="139"/>
      <c r="C1139" s="140" t="s">
        <v>2486</v>
      </c>
      <c r="D1139" s="139"/>
      <c r="E1139" s="139"/>
      <c r="F1139" s="141"/>
      <c r="G1139" s="231">
        <f>SUM(G1131:G1137)</f>
        <v>27025231</v>
      </c>
      <c r="H1139" s="167"/>
      <c r="I1139" s="138"/>
      <c r="J1139" s="142"/>
      <c r="K1139" s="231">
        <f>SUM(K1131:K1137)</f>
        <v>0</v>
      </c>
      <c r="L1139" s="168"/>
      <c r="M1139" s="206"/>
      <c r="N1139" s="143"/>
    </row>
    <row r="1140" spans="1:14" outlineLevel="2">
      <c r="A1140" s="104"/>
      <c r="B1140" s="38"/>
      <c r="C1140" s="110"/>
      <c r="D1140" s="38"/>
      <c r="E1140" s="38"/>
      <c r="F1140" s="111"/>
      <c r="G1140" s="228"/>
      <c r="H1140" s="111"/>
      <c r="I1140" s="285"/>
      <c r="J1140" s="112"/>
      <c r="K1140" s="228"/>
      <c r="L1140" s="112"/>
      <c r="M1140" s="200"/>
      <c r="N1140" s="113"/>
    </row>
    <row r="1141" spans="1:14" outlineLevel="2">
      <c r="A1141" s="138"/>
      <c r="B1141" s="139" t="s">
        <v>2487</v>
      </c>
      <c r="C1141" s="140" t="s">
        <v>2488</v>
      </c>
      <c r="D1141" s="139"/>
      <c r="E1141" s="139"/>
      <c r="F1141" s="141"/>
      <c r="G1141" s="231"/>
      <c r="H1141" s="167"/>
      <c r="I1141" s="138"/>
      <c r="J1141" s="142"/>
      <c r="K1141" s="231"/>
      <c r="L1141" s="168"/>
      <c r="M1141" s="206"/>
      <c r="N1141" s="143"/>
    </row>
    <row r="1142" spans="1:14" ht="28.5" outlineLevel="3">
      <c r="A1142" s="126" t="s">
        <v>2489</v>
      </c>
      <c r="B1142" s="127" t="s">
        <v>2490</v>
      </c>
      <c r="C1142" s="135" t="s">
        <v>2491</v>
      </c>
      <c r="D1142" s="39" t="s">
        <v>326</v>
      </c>
      <c r="E1142" s="128">
        <v>8</v>
      </c>
      <c r="F1142" s="100">
        <v>491976</v>
      </c>
      <c r="G1142" s="186">
        <f>F1142*E1142</f>
        <v>3935808</v>
      </c>
      <c r="H1142" s="100"/>
      <c r="I1142" s="187">
        <v>8</v>
      </c>
      <c r="J1142" s="101"/>
      <c r="K1142" s="186">
        <f>J1142*I1142</f>
        <v>0</v>
      </c>
      <c r="L1142" s="101"/>
      <c r="M1142" s="188"/>
      <c r="N1142" s="129"/>
    </row>
    <row r="1143" spans="1:14" ht="28.5" outlineLevel="3">
      <c r="A1143" s="126" t="s">
        <v>2492</v>
      </c>
      <c r="B1143" s="127" t="s">
        <v>2493</v>
      </c>
      <c r="C1143" s="135" t="s">
        <v>2494</v>
      </c>
      <c r="D1143" s="39" t="s">
        <v>326</v>
      </c>
      <c r="E1143" s="128">
        <v>40</v>
      </c>
      <c r="F1143" s="100">
        <v>582297</v>
      </c>
      <c r="G1143" s="186">
        <f>F1143*E1143</f>
        <v>23291880</v>
      </c>
      <c r="H1143" s="100"/>
      <c r="I1143" s="187">
        <v>40</v>
      </c>
      <c r="J1143" s="101"/>
      <c r="K1143" s="186">
        <f>J1143*I1143</f>
        <v>0</v>
      </c>
      <c r="L1143" s="101"/>
      <c r="M1143" s="188"/>
      <c r="N1143" s="129"/>
    </row>
    <row r="1144" spans="1:14" ht="28.5" outlineLevel="3">
      <c r="A1144" s="126" t="s">
        <v>2495</v>
      </c>
      <c r="B1144" s="127" t="s">
        <v>2496</v>
      </c>
      <c r="C1144" s="135" t="s">
        <v>2497</v>
      </c>
      <c r="D1144" s="39" t="s">
        <v>326</v>
      </c>
      <c r="E1144" s="128">
        <v>60</v>
      </c>
      <c r="F1144" s="100">
        <v>691777</v>
      </c>
      <c r="G1144" s="186">
        <f>F1144*E1144</f>
        <v>41506620</v>
      </c>
      <c r="H1144" s="100"/>
      <c r="I1144" s="187">
        <v>60</v>
      </c>
      <c r="J1144" s="101"/>
      <c r="K1144" s="186">
        <f>J1144*I1144</f>
        <v>0</v>
      </c>
      <c r="L1144" s="101"/>
      <c r="M1144" s="188"/>
      <c r="N1144" s="129"/>
    </row>
    <row r="1145" spans="1:14" ht="28.5" outlineLevel="3">
      <c r="A1145" s="126" t="s">
        <v>2498</v>
      </c>
      <c r="B1145" s="127" t="s">
        <v>2499</v>
      </c>
      <c r="C1145" s="135" t="s">
        <v>2500</v>
      </c>
      <c r="D1145" s="39" t="s">
        <v>326</v>
      </c>
      <c r="E1145" s="128">
        <v>12</v>
      </c>
      <c r="F1145" s="100">
        <v>491976</v>
      </c>
      <c r="G1145" s="186">
        <f>F1145*E1145</f>
        <v>5903712</v>
      </c>
      <c r="H1145" s="100"/>
      <c r="I1145" s="187">
        <v>12</v>
      </c>
      <c r="J1145" s="101"/>
      <c r="K1145" s="186">
        <f>J1145*I1145</f>
        <v>0</v>
      </c>
      <c r="L1145" s="101"/>
      <c r="M1145" s="188"/>
      <c r="N1145" s="129"/>
    </row>
    <row r="1146" spans="1:14" outlineLevel="3">
      <c r="A1146" s="104"/>
      <c r="B1146" s="38"/>
      <c r="C1146" s="110"/>
      <c r="D1146" s="38"/>
      <c r="E1146" s="38"/>
      <c r="F1146" s="111"/>
      <c r="G1146" s="228"/>
      <c r="H1146" s="111"/>
      <c r="I1146" s="285"/>
      <c r="J1146" s="112"/>
      <c r="K1146" s="228"/>
      <c r="L1146" s="112"/>
      <c r="M1146" s="200"/>
      <c r="N1146" s="113"/>
    </row>
    <row r="1147" spans="1:14" ht="28.5" outlineLevel="2">
      <c r="A1147" s="138"/>
      <c r="B1147" s="139"/>
      <c r="C1147" s="140" t="s">
        <v>2501</v>
      </c>
      <c r="D1147" s="139"/>
      <c r="E1147" s="139"/>
      <c r="F1147" s="141"/>
      <c r="G1147" s="231">
        <f>SUM(G1142:G1145)</f>
        <v>74638020</v>
      </c>
      <c r="H1147" s="167"/>
      <c r="I1147" s="138"/>
      <c r="J1147" s="142"/>
      <c r="K1147" s="231">
        <f>SUM(K1142:K1145)</f>
        <v>0</v>
      </c>
      <c r="L1147" s="168"/>
      <c r="M1147" s="206"/>
      <c r="N1147" s="143"/>
    </row>
    <row r="1148" spans="1:14" outlineLevel="2">
      <c r="A1148" s="104"/>
      <c r="B1148" s="38"/>
      <c r="C1148" s="110"/>
      <c r="D1148" s="38"/>
      <c r="E1148" s="38"/>
      <c r="F1148" s="111"/>
      <c r="G1148" s="228"/>
      <c r="H1148" s="111"/>
      <c r="I1148" s="285"/>
      <c r="J1148" s="112"/>
      <c r="K1148" s="228"/>
      <c r="L1148" s="112"/>
      <c r="M1148" s="200"/>
      <c r="N1148" s="113"/>
    </row>
    <row r="1149" spans="1:14" outlineLevel="1">
      <c r="A1149" s="120"/>
      <c r="B1149" s="122"/>
      <c r="C1149" s="121" t="s">
        <v>2502</v>
      </c>
      <c r="D1149" s="122"/>
      <c r="E1149" s="122"/>
      <c r="F1149" s="123"/>
      <c r="G1149" s="230">
        <f>G1147+G1139+G1128+G1112+G1102</f>
        <v>302831754</v>
      </c>
      <c r="H1149" s="167"/>
      <c r="I1149" s="120"/>
      <c r="J1149" s="124"/>
      <c r="K1149" s="230">
        <f>K1147+K1139+K1128+K1112+K1102</f>
        <v>0</v>
      </c>
      <c r="L1149" s="168"/>
      <c r="M1149" s="202"/>
      <c r="N1149" s="125"/>
    </row>
    <row r="1150" spans="1:14" outlineLevel="1">
      <c r="A1150" s="104"/>
      <c r="B1150" s="38"/>
      <c r="C1150" s="110"/>
      <c r="D1150" s="38"/>
      <c r="E1150" s="38"/>
      <c r="F1150" s="111"/>
      <c r="G1150" s="228"/>
      <c r="H1150" s="111"/>
      <c r="I1150" s="285"/>
      <c r="J1150" s="112"/>
      <c r="K1150" s="228"/>
      <c r="L1150" s="112"/>
      <c r="M1150" s="200"/>
      <c r="N1150" s="113"/>
    </row>
    <row r="1151" spans="1:14" ht="28.5" outlineLevel="1">
      <c r="A1151" s="120"/>
      <c r="B1151" s="122" t="s">
        <v>2503</v>
      </c>
      <c r="C1151" s="121" t="s">
        <v>2504</v>
      </c>
      <c r="D1151" s="122"/>
      <c r="E1151" s="122"/>
      <c r="F1151" s="123"/>
      <c r="G1151" s="230"/>
      <c r="H1151" s="167"/>
      <c r="I1151" s="120"/>
      <c r="J1151" s="124"/>
      <c r="K1151" s="230"/>
      <c r="L1151" s="168"/>
      <c r="M1151" s="202"/>
      <c r="N1151" s="125"/>
    </row>
    <row r="1152" spans="1:14" outlineLevel="2">
      <c r="A1152" s="104"/>
      <c r="B1152" s="38"/>
      <c r="C1152" s="110"/>
      <c r="D1152" s="38"/>
      <c r="E1152" s="38"/>
      <c r="F1152" s="111"/>
      <c r="G1152" s="228"/>
      <c r="H1152" s="111"/>
      <c r="I1152" s="285"/>
      <c r="J1152" s="112"/>
      <c r="K1152" s="228"/>
      <c r="L1152" s="112"/>
      <c r="M1152" s="200"/>
      <c r="N1152" s="113"/>
    </row>
    <row r="1153" spans="1:14" ht="28.5" outlineLevel="2">
      <c r="A1153" s="138"/>
      <c r="B1153" s="139" t="s">
        <v>2505</v>
      </c>
      <c r="C1153" s="140" t="s">
        <v>2506</v>
      </c>
      <c r="D1153" s="139"/>
      <c r="E1153" s="139"/>
      <c r="F1153" s="141"/>
      <c r="G1153" s="231"/>
      <c r="H1153" s="167"/>
      <c r="I1153" s="138"/>
      <c r="J1153" s="142"/>
      <c r="K1153" s="231"/>
      <c r="L1153" s="168"/>
      <c r="M1153" s="206"/>
      <c r="N1153" s="143"/>
    </row>
    <row r="1154" spans="1:14" outlineLevel="3">
      <c r="A1154" s="104"/>
      <c r="B1154" s="38"/>
      <c r="C1154" s="110"/>
      <c r="D1154" s="38"/>
      <c r="E1154" s="38"/>
      <c r="F1154" s="111"/>
      <c r="G1154" s="228"/>
      <c r="H1154" s="111"/>
      <c r="I1154" s="285"/>
      <c r="J1154" s="112"/>
      <c r="K1154" s="228"/>
      <c r="L1154" s="112"/>
      <c r="M1154" s="200"/>
      <c r="N1154" s="113"/>
    </row>
    <row r="1155" spans="1:14" outlineLevel="3">
      <c r="A1155" s="340"/>
      <c r="B1155" s="341" t="s">
        <v>2507</v>
      </c>
      <c r="C1155" s="342" t="s">
        <v>2508</v>
      </c>
      <c r="D1155" s="341"/>
      <c r="E1155" s="341"/>
      <c r="F1155" s="343"/>
      <c r="G1155" s="344"/>
      <c r="H1155" s="167"/>
      <c r="I1155" s="340"/>
      <c r="J1155" s="157"/>
      <c r="K1155" s="344"/>
      <c r="L1155" s="168"/>
      <c r="M1155" s="215"/>
      <c r="N1155" s="158"/>
    </row>
    <row r="1156" spans="1:14" outlineLevel="4">
      <c r="A1156" s="126" t="s">
        <v>2509</v>
      </c>
      <c r="B1156" s="127" t="s">
        <v>2510</v>
      </c>
      <c r="C1156" s="135" t="s">
        <v>2511</v>
      </c>
      <c r="D1156" s="39" t="s">
        <v>190</v>
      </c>
      <c r="E1156" s="128">
        <v>341</v>
      </c>
      <c r="F1156" s="100">
        <v>766360</v>
      </c>
      <c r="G1156" s="186">
        <f t="shared" ref="G1156:G1167" si="77">F1156*E1156</f>
        <v>261328760</v>
      </c>
      <c r="H1156" s="100"/>
      <c r="I1156" s="187">
        <v>341</v>
      </c>
      <c r="J1156" s="101"/>
      <c r="K1156" s="186">
        <f t="shared" ref="K1156:K1167" si="78">J1156*I1156</f>
        <v>0</v>
      </c>
      <c r="L1156" s="101"/>
      <c r="M1156" s="188"/>
      <c r="N1156" s="129"/>
    </row>
    <row r="1157" spans="1:14" outlineLevel="4">
      <c r="A1157" s="126" t="s">
        <v>2512</v>
      </c>
      <c r="B1157" s="127" t="s">
        <v>2513</v>
      </c>
      <c r="C1157" s="135" t="s">
        <v>2514</v>
      </c>
      <c r="D1157" s="39" t="s">
        <v>190</v>
      </c>
      <c r="E1157" s="128">
        <v>293</v>
      </c>
      <c r="F1157" s="100">
        <v>417393</v>
      </c>
      <c r="G1157" s="186">
        <f t="shared" si="77"/>
        <v>122296149</v>
      </c>
      <c r="H1157" s="100"/>
      <c r="I1157" s="187">
        <v>293</v>
      </c>
      <c r="J1157" s="101"/>
      <c r="K1157" s="186">
        <f t="shared" si="78"/>
        <v>0</v>
      </c>
      <c r="L1157" s="101"/>
      <c r="M1157" s="188"/>
      <c r="N1157" s="129"/>
    </row>
    <row r="1158" spans="1:14" outlineLevel="4">
      <c r="A1158" s="126" t="s">
        <v>2515</v>
      </c>
      <c r="B1158" s="127" t="s">
        <v>2516</v>
      </c>
      <c r="C1158" s="135" t="s">
        <v>2517</v>
      </c>
      <c r="D1158" s="39" t="s">
        <v>190</v>
      </c>
      <c r="E1158" s="128">
        <v>339</v>
      </c>
      <c r="F1158" s="100">
        <v>376338</v>
      </c>
      <c r="G1158" s="186">
        <f t="shared" si="77"/>
        <v>127578582</v>
      </c>
      <c r="H1158" s="100"/>
      <c r="I1158" s="187">
        <v>339</v>
      </c>
      <c r="J1158" s="101"/>
      <c r="K1158" s="186">
        <f t="shared" si="78"/>
        <v>0</v>
      </c>
      <c r="L1158" s="101"/>
      <c r="M1158" s="188"/>
      <c r="N1158" s="129"/>
    </row>
    <row r="1159" spans="1:14" outlineLevel="4">
      <c r="A1159" s="126" t="s">
        <v>2518</v>
      </c>
      <c r="B1159" s="127" t="s">
        <v>2519</v>
      </c>
      <c r="C1159" s="135" t="s">
        <v>2520</v>
      </c>
      <c r="D1159" s="39" t="s">
        <v>190</v>
      </c>
      <c r="E1159" s="128">
        <v>546</v>
      </c>
      <c r="F1159" s="100">
        <v>269595</v>
      </c>
      <c r="G1159" s="186">
        <f t="shared" si="77"/>
        <v>147198870</v>
      </c>
      <c r="H1159" s="100"/>
      <c r="I1159" s="187">
        <v>546</v>
      </c>
      <c r="J1159" s="101"/>
      <c r="K1159" s="186">
        <f t="shared" si="78"/>
        <v>0</v>
      </c>
      <c r="L1159" s="101"/>
      <c r="M1159" s="188"/>
      <c r="N1159" s="129"/>
    </row>
    <row r="1160" spans="1:14" outlineLevel="4">
      <c r="A1160" s="126" t="s">
        <v>2521</v>
      </c>
      <c r="B1160" s="127" t="s">
        <v>2522</v>
      </c>
      <c r="C1160" s="135" t="s">
        <v>2523</v>
      </c>
      <c r="D1160" s="39" t="s">
        <v>190</v>
      </c>
      <c r="E1160" s="128">
        <v>271</v>
      </c>
      <c r="F1160" s="100">
        <v>266858</v>
      </c>
      <c r="G1160" s="186">
        <f t="shared" si="77"/>
        <v>72318518</v>
      </c>
      <c r="H1160" s="100"/>
      <c r="I1160" s="187">
        <v>271</v>
      </c>
      <c r="J1160" s="101"/>
      <c r="K1160" s="186">
        <f t="shared" si="78"/>
        <v>0</v>
      </c>
      <c r="L1160" s="101"/>
      <c r="M1160" s="188"/>
      <c r="N1160" s="129"/>
    </row>
    <row r="1161" spans="1:14" outlineLevel="4">
      <c r="A1161" s="126" t="s">
        <v>2524</v>
      </c>
      <c r="B1161" s="127" t="s">
        <v>2525</v>
      </c>
      <c r="C1161" s="135" t="s">
        <v>2526</v>
      </c>
      <c r="D1161" s="39" t="s">
        <v>190</v>
      </c>
      <c r="E1161" s="128">
        <v>119</v>
      </c>
      <c r="F1161" s="100">
        <v>255910</v>
      </c>
      <c r="G1161" s="186">
        <f t="shared" si="77"/>
        <v>30453290</v>
      </c>
      <c r="H1161" s="100"/>
      <c r="I1161" s="187">
        <v>119</v>
      </c>
      <c r="J1161" s="101"/>
      <c r="K1161" s="186">
        <f t="shared" si="78"/>
        <v>0</v>
      </c>
      <c r="L1161" s="101"/>
      <c r="M1161" s="188"/>
      <c r="N1161" s="129"/>
    </row>
    <row r="1162" spans="1:14" outlineLevel="4">
      <c r="A1162" s="126" t="s">
        <v>2527</v>
      </c>
      <c r="B1162" s="127" t="s">
        <v>2528</v>
      </c>
      <c r="C1162" s="135" t="s">
        <v>2529</v>
      </c>
      <c r="D1162" s="39" t="s">
        <v>190</v>
      </c>
      <c r="E1162" s="128">
        <v>252</v>
      </c>
      <c r="F1162" s="100">
        <v>1086589</v>
      </c>
      <c r="G1162" s="186">
        <f t="shared" si="77"/>
        <v>273820428</v>
      </c>
      <c r="H1162" s="100"/>
      <c r="I1162" s="187">
        <v>252</v>
      </c>
      <c r="J1162" s="101"/>
      <c r="K1162" s="186">
        <f t="shared" si="78"/>
        <v>0</v>
      </c>
      <c r="L1162" s="101"/>
      <c r="M1162" s="188"/>
      <c r="N1162" s="129"/>
    </row>
    <row r="1163" spans="1:14" outlineLevel="4">
      <c r="A1163" s="126" t="s">
        <v>2530</v>
      </c>
      <c r="B1163" s="127" t="s">
        <v>2531</v>
      </c>
      <c r="C1163" s="135" t="s">
        <v>2532</v>
      </c>
      <c r="D1163" s="39" t="s">
        <v>190</v>
      </c>
      <c r="E1163" s="128">
        <v>142</v>
      </c>
      <c r="F1163" s="100">
        <v>1044166</v>
      </c>
      <c r="G1163" s="186">
        <f t="shared" si="77"/>
        <v>148271572</v>
      </c>
      <c r="H1163" s="100"/>
      <c r="I1163" s="187">
        <v>142</v>
      </c>
      <c r="J1163" s="101"/>
      <c r="K1163" s="186">
        <f t="shared" si="78"/>
        <v>0</v>
      </c>
      <c r="L1163" s="101"/>
      <c r="M1163" s="188"/>
      <c r="N1163" s="129"/>
    </row>
    <row r="1164" spans="1:14" outlineLevel="4">
      <c r="A1164" s="126" t="s">
        <v>2533</v>
      </c>
      <c r="B1164" s="127" t="s">
        <v>2534</v>
      </c>
      <c r="C1164" s="135" t="s">
        <v>2535</v>
      </c>
      <c r="D1164" s="39" t="s">
        <v>190</v>
      </c>
      <c r="E1164" s="128">
        <v>272</v>
      </c>
      <c r="F1164" s="100">
        <v>959319</v>
      </c>
      <c r="G1164" s="186">
        <f t="shared" si="77"/>
        <v>260934768</v>
      </c>
      <c r="H1164" s="100"/>
      <c r="I1164" s="187">
        <v>272</v>
      </c>
      <c r="J1164" s="101"/>
      <c r="K1164" s="186">
        <f t="shared" si="78"/>
        <v>0</v>
      </c>
      <c r="L1164" s="101"/>
      <c r="M1164" s="188"/>
      <c r="N1164" s="129"/>
    </row>
    <row r="1165" spans="1:14" ht="23.25" outlineLevel="4">
      <c r="A1165" s="126" t="s">
        <v>2536</v>
      </c>
      <c r="B1165" s="127" t="s">
        <v>2537</v>
      </c>
      <c r="C1165" s="135" t="s">
        <v>2538</v>
      </c>
      <c r="D1165" s="39" t="s">
        <v>190</v>
      </c>
      <c r="E1165" s="128">
        <v>623</v>
      </c>
      <c r="F1165" s="100">
        <v>900473</v>
      </c>
      <c r="G1165" s="186">
        <f t="shared" si="77"/>
        <v>560994679</v>
      </c>
      <c r="H1165" s="100"/>
      <c r="I1165" s="187">
        <v>623</v>
      </c>
      <c r="J1165" s="101"/>
      <c r="K1165" s="186">
        <f t="shared" si="78"/>
        <v>0</v>
      </c>
      <c r="L1165" s="101"/>
      <c r="M1165" s="188"/>
      <c r="N1165" s="129"/>
    </row>
    <row r="1166" spans="1:14" ht="23.25" outlineLevel="4">
      <c r="A1166" s="126" t="s">
        <v>2539</v>
      </c>
      <c r="B1166" s="127" t="s">
        <v>2540</v>
      </c>
      <c r="C1166" s="135" t="s">
        <v>2541</v>
      </c>
      <c r="D1166" s="39" t="s">
        <v>190</v>
      </c>
      <c r="E1166" s="128">
        <v>82</v>
      </c>
      <c r="F1166" s="100">
        <v>1101643</v>
      </c>
      <c r="G1166" s="186">
        <f t="shared" si="77"/>
        <v>90334726</v>
      </c>
      <c r="H1166" s="100"/>
      <c r="I1166" s="187">
        <v>82</v>
      </c>
      <c r="J1166" s="101"/>
      <c r="K1166" s="186">
        <f t="shared" si="78"/>
        <v>0</v>
      </c>
      <c r="L1166" s="101"/>
      <c r="M1166" s="188"/>
      <c r="N1166" s="129"/>
    </row>
    <row r="1167" spans="1:14" ht="23.25" outlineLevel="4">
      <c r="A1167" s="126" t="s">
        <v>2542</v>
      </c>
      <c r="B1167" s="127" t="s">
        <v>2543</v>
      </c>
      <c r="C1167" s="135" t="s">
        <v>2544</v>
      </c>
      <c r="D1167" s="39" t="s">
        <v>190</v>
      </c>
      <c r="E1167" s="128">
        <v>69</v>
      </c>
      <c r="F1167" s="100">
        <v>1156383</v>
      </c>
      <c r="G1167" s="186">
        <f t="shared" si="77"/>
        <v>79790427</v>
      </c>
      <c r="H1167" s="100"/>
      <c r="I1167" s="187">
        <v>69</v>
      </c>
      <c r="J1167" s="101"/>
      <c r="K1167" s="186">
        <f t="shared" si="78"/>
        <v>0</v>
      </c>
      <c r="L1167" s="101"/>
      <c r="M1167" s="188"/>
      <c r="N1167" s="129"/>
    </row>
    <row r="1168" spans="1:14" outlineLevel="4">
      <c r="A1168" s="104"/>
      <c r="B1168" s="38"/>
      <c r="C1168" s="110"/>
      <c r="D1168" s="38"/>
      <c r="E1168" s="38"/>
      <c r="F1168" s="111"/>
      <c r="G1168" s="228"/>
      <c r="H1168" s="111"/>
      <c r="I1168" s="285"/>
      <c r="J1168" s="112"/>
      <c r="K1168" s="228"/>
      <c r="L1168" s="112"/>
      <c r="M1168" s="200"/>
      <c r="N1168" s="113"/>
    </row>
    <row r="1169" spans="1:14" outlineLevel="3">
      <c r="A1169" s="340"/>
      <c r="B1169" s="341"/>
      <c r="C1169" s="342" t="s">
        <v>2545</v>
      </c>
      <c r="D1169" s="341"/>
      <c r="E1169" s="341"/>
      <c r="F1169" s="343"/>
      <c r="G1169" s="344">
        <f>SUM(G1156:G1167)</f>
        <v>2175320769</v>
      </c>
      <c r="H1169" s="167"/>
      <c r="I1169" s="340"/>
      <c r="J1169" s="157"/>
      <c r="K1169" s="344">
        <f>SUM(K1156:K1167)</f>
        <v>0</v>
      </c>
      <c r="L1169" s="168"/>
      <c r="M1169" s="215"/>
      <c r="N1169" s="158"/>
    </row>
    <row r="1170" spans="1:14" outlineLevel="3">
      <c r="A1170" s="104"/>
      <c r="B1170" s="38"/>
      <c r="C1170" s="110"/>
      <c r="D1170" s="38"/>
      <c r="E1170" s="38"/>
      <c r="F1170" s="111"/>
      <c r="G1170" s="228"/>
      <c r="H1170" s="111"/>
      <c r="I1170" s="285"/>
      <c r="J1170" s="112"/>
      <c r="K1170" s="228"/>
      <c r="L1170" s="112"/>
      <c r="M1170" s="200"/>
      <c r="N1170" s="113"/>
    </row>
    <row r="1171" spans="1:14" outlineLevel="3">
      <c r="A1171" s="340"/>
      <c r="B1171" s="341" t="s">
        <v>2546</v>
      </c>
      <c r="C1171" s="342" t="s">
        <v>2547</v>
      </c>
      <c r="D1171" s="341"/>
      <c r="E1171" s="341"/>
      <c r="F1171" s="343"/>
      <c r="G1171" s="344"/>
      <c r="H1171" s="167"/>
      <c r="I1171" s="340"/>
      <c r="J1171" s="157"/>
      <c r="K1171" s="344"/>
      <c r="L1171" s="168"/>
      <c r="M1171" s="215"/>
      <c r="N1171" s="158"/>
    </row>
    <row r="1172" spans="1:14" outlineLevel="4">
      <c r="A1172" s="126" t="s">
        <v>2548</v>
      </c>
      <c r="B1172" s="127" t="s">
        <v>2549</v>
      </c>
      <c r="C1172" s="135" t="s">
        <v>2550</v>
      </c>
      <c r="D1172" s="39" t="s">
        <v>326</v>
      </c>
      <c r="E1172" s="128">
        <v>24</v>
      </c>
      <c r="F1172" s="100">
        <v>266858</v>
      </c>
      <c r="G1172" s="186">
        <f t="shared" ref="G1172:G1182" si="79">F1172*E1172</f>
        <v>6404592</v>
      </c>
      <c r="H1172" s="100"/>
      <c r="I1172" s="187">
        <v>24</v>
      </c>
      <c r="J1172" s="101"/>
      <c r="K1172" s="186">
        <f t="shared" ref="K1172:K1182" si="80">J1172*I1172</f>
        <v>0</v>
      </c>
      <c r="L1172" s="101"/>
      <c r="M1172" s="188"/>
      <c r="N1172" s="129"/>
    </row>
    <row r="1173" spans="1:14" outlineLevel="4">
      <c r="A1173" s="126" t="s">
        <v>2551</v>
      </c>
      <c r="B1173" s="127" t="s">
        <v>2552</v>
      </c>
      <c r="C1173" s="135" t="s">
        <v>2553</v>
      </c>
      <c r="D1173" s="39" t="s">
        <v>326</v>
      </c>
      <c r="E1173" s="128">
        <v>82</v>
      </c>
      <c r="F1173" s="100">
        <v>102638</v>
      </c>
      <c r="G1173" s="186">
        <f t="shared" si="79"/>
        <v>8416316</v>
      </c>
      <c r="H1173" s="100"/>
      <c r="I1173" s="187">
        <v>82</v>
      </c>
      <c r="J1173" s="101"/>
      <c r="K1173" s="186">
        <f t="shared" si="80"/>
        <v>0</v>
      </c>
      <c r="L1173" s="101"/>
      <c r="M1173" s="188"/>
      <c r="N1173" s="129"/>
    </row>
    <row r="1174" spans="1:14" outlineLevel="4">
      <c r="A1174" s="126" t="s">
        <v>2554</v>
      </c>
      <c r="B1174" s="127" t="s">
        <v>2555</v>
      </c>
      <c r="C1174" s="135" t="s">
        <v>2556</v>
      </c>
      <c r="D1174" s="39" t="s">
        <v>326</v>
      </c>
      <c r="E1174" s="128">
        <v>60</v>
      </c>
      <c r="F1174" s="100">
        <v>75268</v>
      </c>
      <c r="G1174" s="186">
        <f t="shared" si="79"/>
        <v>4516080</v>
      </c>
      <c r="H1174" s="100"/>
      <c r="I1174" s="187">
        <v>60</v>
      </c>
      <c r="J1174" s="101"/>
      <c r="K1174" s="186">
        <f t="shared" si="80"/>
        <v>0</v>
      </c>
      <c r="L1174" s="101"/>
      <c r="M1174" s="188"/>
      <c r="N1174" s="129"/>
    </row>
    <row r="1175" spans="1:14" outlineLevel="4">
      <c r="A1175" s="126" t="s">
        <v>2557</v>
      </c>
      <c r="B1175" s="127" t="s">
        <v>2558</v>
      </c>
      <c r="C1175" s="135" t="s">
        <v>2559</v>
      </c>
      <c r="D1175" s="39" t="s">
        <v>326</v>
      </c>
      <c r="E1175" s="128">
        <v>52</v>
      </c>
      <c r="F1175" s="100">
        <v>61583</v>
      </c>
      <c r="G1175" s="186">
        <f t="shared" si="79"/>
        <v>3202316</v>
      </c>
      <c r="H1175" s="100"/>
      <c r="I1175" s="187">
        <v>52</v>
      </c>
      <c r="J1175" s="101"/>
      <c r="K1175" s="186">
        <f t="shared" si="80"/>
        <v>0</v>
      </c>
      <c r="L1175" s="101"/>
      <c r="M1175" s="188"/>
      <c r="N1175" s="129"/>
    </row>
    <row r="1176" spans="1:14" outlineLevel="4">
      <c r="A1176" s="126" t="s">
        <v>2560</v>
      </c>
      <c r="B1176" s="127" t="s">
        <v>2561</v>
      </c>
      <c r="C1176" s="135" t="s">
        <v>2562</v>
      </c>
      <c r="D1176" s="39" t="s">
        <v>326</v>
      </c>
      <c r="E1176" s="128">
        <v>46</v>
      </c>
      <c r="F1176" s="100">
        <v>312018</v>
      </c>
      <c r="G1176" s="186">
        <f t="shared" si="79"/>
        <v>14352828</v>
      </c>
      <c r="H1176" s="100"/>
      <c r="I1176" s="187">
        <v>46</v>
      </c>
      <c r="J1176" s="101"/>
      <c r="K1176" s="186">
        <f t="shared" si="80"/>
        <v>0</v>
      </c>
      <c r="L1176" s="101"/>
      <c r="M1176" s="188"/>
      <c r="N1176" s="129"/>
    </row>
    <row r="1177" spans="1:14" outlineLevel="4">
      <c r="A1177" s="126" t="s">
        <v>2563</v>
      </c>
      <c r="B1177" s="127" t="s">
        <v>2564</v>
      </c>
      <c r="C1177" s="135" t="s">
        <v>2565</v>
      </c>
      <c r="D1177" s="39" t="s">
        <v>326</v>
      </c>
      <c r="E1177" s="128">
        <v>44</v>
      </c>
      <c r="F1177" s="100">
        <v>184748</v>
      </c>
      <c r="G1177" s="186">
        <f t="shared" si="79"/>
        <v>8128912</v>
      </c>
      <c r="H1177" s="100"/>
      <c r="I1177" s="187">
        <v>44</v>
      </c>
      <c r="J1177" s="101"/>
      <c r="K1177" s="186">
        <f t="shared" si="80"/>
        <v>0</v>
      </c>
      <c r="L1177" s="101"/>
      <c r="M1177" s="188"/>
      <c r="N1177" s="129"/>
    </row>
    <row r="1178" spans="1:14" outlineLevel="4">
      <c r="A1178" s="126" t="s">
        <v>2566</v>
      </c>
      <c r="B1178" s="127" t="s">
        <v>2567</v>
      </c>
      <c r="C1178" s="135" t="s">
        <v>2568</v>
      </c>
      <c r="D1178" s="39" t="s">
        <v>326</v>
      </c>
      <c r="E1178" s="128">
        <v>92</v>
      </c>
      <c r="F1178" s="100">
        <v>130008</v>
      </c>
      <c r="G1178" s="186">
        <f t="shared" si="79"/>
        <v>11960736</v>
      </c>
      <c r="H1178" s="100"/>
      <c r="I1178" s="187">
        <v>92</v>
      </c>
      <c r="J1178" s="101"/>
      <c r="K1178" s="186">
        <f t="shared" si="80"/>
        <v>0</v>
      </c>
      <c r="L1178" s="101"/>
      <c r="M1178" s="188"/>
      <c r="N1178" s="129"/>
    </row>
    <row r="1179" spans="1:14" outlineLevel="4">
      <c r="A1179" s="126" t="s">
        <v>2569</v>
      </c>
      <c r="B1179" s="127" t="s">
        <v>2570</v>
      </c>
      <c r="C1179" s="135" t="s">
        <v>2571</v>
      </c>
      <c r="D1179" s="39" t="s">
        <v>326</v>
      </c>
      <c r="E1179" s="128">
        <v>6</v>
      </c>
      <c r="F1179" s="100">
        <v>266858</v>
      </c>
      <c r="G1179" s="186">
        <f t="shared" si="79"/>
        <v>1601148</v>
      </c>
      <c r="H1179" s="100"/>
      <c r="I1179" s="187">
        <v>6</v>
      </c>
      <c r="J1179" s="101"/>
      <c r="K1179" s="186">
        <f t="shared" si="80"/>
        <v>0</v>
      </c>
      <c r="L1179" s="101"/>
      <c r="M1179" s="188"/>
      <c r="N1179" s="129"/>
    </row>
    <row r="1180" spans="1:14" outlineLevel="4">
      <c r="A1180" s="126" t="s">
        <v>2572</v>
      </c>
      <c r="B1180" s="127" t="s">
        <v>2573</v>
      </c>
      <c r="C1180" s="135" t="s">
        <v>2574</v>
      </c>
      <c r="D1180" s="39" t="s">
        <v>326</v>
      </c>
      <c r="E1180" s="128">
        <v>20</v>
      </c>
      <c r="F1180" s="100">
        <v>489923</v>
      </c>
      <c r="G1180" s="186">
        <f t="shared" si="79"/>
        <v>9798460</v>
      </c>
      <c r="H1180" s="100"/>
      <c r="I1180" s="187">
        <v>20</v>
      </c>
      <c r="J1180" s="101"/>
      <c r="K1180" s="186">
        <f t="shared" si="80"/>
        <v>0</v>
      </c>
      <c r="L1180" s="101"/>
      <c r="M1180" s="188"/>
      <c r="N1180" s="129"/>
    </row>
    <row r="1181" spans="1:14" ht="23.25" outlineLevel="4">
      <c r="A1181" s="126" t="s">
        <v>2575</v>
      </c>
      <c r="B1181" s="127" t="s">
        <v>2576</v>
      </c>
      <c r="C1181" s="135" t="s">
        <v>2577</v>
      </c>
      <c r="D1181" s="39" t="s">
        <v>326</v>
      </c>
      <c r="E1181" s="128">
        <v>4</v>
      </c>
      <c r="F1181" s="100">
        <v>357179</v>
      </c>
      <c r="G1181" s="186">
        <f t="shared" si="79"/>
        <v>1428716</v>
      </c>
      <c r="H1181" s="100"/>
      <c r="I1181" s="187">
        <v>4</v>
      </c>
      <c r="J1181" s="101"/>
      <c r="K1181" s="186">
        <f t="shared" si="80"/>
        <v>0</v>
      </c>
      <c r="L1181" s="101"/>
      <c r="M1181" s="188"/>
      <c r="N1181" s="129"/>
    </row>
    <row r="1182" spans="1:14" ht="23.25" outlineLevel="4">
      <c r="A1182" s="126" t="s">
        <v>2578</v>
      </c>
      <c r="B1182" s="127" t="s">
        <v>2579</v>
      </c>
      <c r="C1182" s="135" t="s">
        <v>2580</v>
      </c>
      <c r="D1182" s="39" t="s">
        <v>326</v>
      </c>
      <c r="E1182" s="128">
        <v>20</v>
      </c>
      <c r="F1182" s="100">
        <v>801941</v>
      </c>
      <c r="G1182" s="186">
        <f t="shared" si="79"/>
        <v>16038820</v>
      </c>
      <c r="H1182" s="100"/>
      <c r="I1182" s="187">
        <v>20</v>
      </c>
      <c r="J1182" s="101"/>
      <c r="K1182" s="186">
        <f t="shared" si="80"/>
        <v>0</v>
      </c>
      <c r="L1182" s="101"/>
      <c r="M1182" s="188"/>
      <c r="N1182" s="129"/>
    </row>
    <row r="1183" spans="1:14" outlineLevel="3">
      <c r="A1183" s="340"/>
      <c r="B1183" s="341"/>
      <c r="C1183" s="342" t="s">
        <v>2581</v>
      </c>
      <c r="D1183" s="341"/>
      <c r="E1183" s="341"/>
      <c r="F1183" s="343"/>
      <c r="G1183" s="344">
        <f>SUM(G1172:G1182)</f>
        <v>85848924</v>
      </c>
      <c r="H1183" s="167"/>
      <c r="I1183" s="340"/>
      <c r="J1183" s="157"/>
      <c r="K1183" s="344">
        <f>SUM(K1172:K1182)</f>
        <v>0</v>
      </c>
      <c r="L1183" s="168"/>
      <c r="M1183" s="215"/>
      <c r="N1183" s="158"/>
    </row>
    <row r="1184" spans="1:14" outlineLevel="3">
      <c r="A1184" s="104"/>
      <c r="B1184" s="38"/>
      <c r="C1184" s="110"/>
      <c r="D1184" s="38"/>
      <c r="E1184" s="38"/>
      <c r="F1184" s="111"/>
      <c r="G1184" s="228"/>
      <c r="H1184" s="111"/>
      <c r="I1184" s="285"/>
      <c r="J1184" s="112"/>
      <c r="K1184" s="228"/>
      <c r="L1184" s="112"/>
      <c r="M1184" s="200"/>
      <c r="N1184" s="113"/>
    </row>
    <row r="1185" spans="1:14" ht="28.5" outlineLevel="3">
      <c r="A1185" s="340"/>
      <c r="B1185" s="341" t="s">
        <v>2582</v>
      </c>
      <c r="C1185" s="342" t="s">
        <v>2583</v>
      </c>
      <c r="D1185" s="341"/>
      <c r="E1185" s="341"/>
      <c r="F1185" s="343"/>
      <c r="G1185" s="344"/>
      <c r="H1185" s="167"/>
      <c r="I1185" s="340"/>
      <c r="J1185" s="157"/>
      <c r="K1185" s="344"/>
      <c r="L1185" s="168"/>
      <c r="M1185" s="215"/>
      <c r="N1185" s="158"/>
    </row>
    <row r="1186" spans="1:14" ht="28.5" outlineLevel="4">
      <c r="A1186" s="126" t="s">
        <v>2584</v>
      </c>
      <c r="B1186" s="127" t="s">
        <v>2585</v>
      </c>
      <c r="C1186" s="135" t="s">
        <v>2586</v>
      </c>
      <c r="D1186" s="39" t="s">
        <v>326</v>
      </c>
      <c r="E1186" s="128">
        <v>10</v>
      </c>
      <c r="F1186" s="100">
        <v>499503</v>
      </c>
      <c r="G1186" s="186">
        <f t="shared" ref="G1186:G1217" si="81">F1186*E1186</f>
        <v>4995030</v>
      </c>
      <c r="H1186" s="100"/>
      <c r="I1186" s="187">
        <v>10</v>
      </c>
      <c r="J1186" s="101"/>
      <c r="K1186" s="186">
        <f t="shared" ref="K1186:K1217" si="82">J1186*I1186</f>
        <v>0</v>
      </c>
      <c r="L1186" s="101"/>
      <c r="M1186" s="188"/>
      <c r="N1186" s="129"/>
    </row>
    <row r="1187" spans="1:14" ht="28.5" outlineLevel="4">
      <c r="A1187" s="126" t="s">
        <v>2587</v>
      </c>
      <c r="B1187" s="127" t="s">
        <v>2588</v>
      </c>
      <c r="C1187" s="135" t="s">
        <v>2589</v>
      </c>
      <c r="D1187" s="39" t="s">
        <v>326</v>
      </c>
      <c r="E1187" s="128">
        <v>6</v>
      </c>
      <c r="F1187" s="100">
        <v>335283</v>
      </c>
      <c r="G1187" s="186">
        <f t="shared" si="81"/>
        <v>2011698</v>
      </c>
      <c r="H1187" s="100"/>
      <c r="I1187" s="187">
        <v>6</v>
      </c>
      <c r="J1187" s="101"/>
      <c r="K1187" s="186">
        <f t="shared" si="82"/>
        <v>0</v>
      </c>
      <c r="L1187" s="101"/>
      <c r="M1187" s="188"/>
      <c r="N1187" s="129"/>
    </row>
    <row r="1188" spans="1:14" ht="28.5" outlineLevel="4">
      <c r="A1188" s="126" t="s">
        <v>2590</v>
      </c>
      <c r="B1188" s="127" t="s">
        <v>2591</v>
      </c>
      <c r="C1188" s="135" t="s">
        <v>2592</v>
      </c>
      <c r="D1188" s="39" t="s">
        <v>326</v>
      </c>
      <c r="E1188" s="128">
        <v>10</v>
      </c>
      <c r="F1188" s="100">
        <v>335283</v>
      </c>
      <c r="G1188" s="186">
        <f t="shared" si="81"/>
        <v>3352830</v>
      </c>
      <c r="H1188" s="100"/>
      <c r="I1188" s="187">
        <v>10</v>
      </c>
      <c r="J1188" s="101"/>
      <c r="K1188" s="186">
        <f t="shared" si="82"/>
        <v>0</v>
      </c>
      <c r="L1188" s="101"/>
      <c r="M1188" s="188"/>
      <c r="N1188" s="129"/>
    </row>
    <row r="1189" spans="1:14" ht="28.5" outlineLevel="4">
      <c r="A1189" s="126" t="s">
        <v>2593</v>
      </c>
      <c r="B1189" s="127" t="s">
        <v>2594</v>
      </c>
      <c r="C1189" s="135" t="s">
        <v>2595</v>
      </c>
      <c r="D1189" s="39" t="s">
        <v>326</v>
      </c>
      <c r="E1189" s="128">
        <v>16</v>
      </c>
      <c r="F1189" s="100">
        <v>321598</v>
      </c>
      <c r="G1189" s="186">
        <f t="shared" si="81"/>
        <v>5145568</v>
      </c>
      <c r="H1189" s="100"/>
      <c r="I1189" s="187">
        <v>16</v>
      </c>
      <c r="J1189" s="101"/>
      <c r="K1189" s="186">
        <f t="shared" si="82"/>
        <v>0</v>
      </c>
      <c r="L1189" s="101"/>
      <c r="M1189" s="188"/>
      <c r="N1189" s="129"/>
    </row>
    <row r="1190" spans="1:14" ht="28.5" outlineLevel="4">
      <c r="A1190" s="126" t="s">
        <v>2596</v>
      </c>
      <c r="B1190" s="127" t="s">
        <v>2597</v>
      </c>
      <c r="C1190" s="135" t="s">
        <v>2598</v>
      </c>
      <c r="D1190" s="39" t="s">
        <v>326</v>
      </c>
      <c r="E1190" s="128">
        <v>28</v>
      </c>
      <c r="F1190" s="100">
        <v>321598</v>
      </c>
      <c r="G1190" s="186">
        <f t="shared" si="81"/>
        <v>9004744</v>
      </c>
      <c r="H1190" s="100"/>
      <c r="I1190" s="187">
        <v>28</v>
      </c>
      <c r="J1190" s="101"/>
      <c r="K1190" s="186">
        <f t="shared" si="82"/>
        <v>0</v>
      </c>
      <c r="L1190" s="101"/>
      <c r="M1190" s="188"/>
      <c r="N1190" s="129"/>
    </row>
    <row r="1191" spans="1:14" ht="28.5" outlineLevel="4">
      <c r="A1191" s="126" t="s">
        <v>2599</v>
      </c>
      <c r="B1191" s="127" t="s">
        <v>2600</v>
      </c>
      <c r="C1191" s="135" t="s">
        <v>2601</v>
      </c>
      <c r="D1191" s="39" t="s">
        <v>326</v>
      </c>
      <c r="E1191" s="128">
        <v>6</v>
      </c>
      <c r="F1191" s="100">
        <v>321598</v>
      </c>
      <c r="G1191" s="186">
        <f t="shared" si="81"/>
        <v>1929588</v>
      </c>
      <c r="H1191" s="100"/>
      <c r="I1191" s="187">
        <v>6</v>
      </c>
      <c r="J1191" s="101"/>
      <c r="K1191" s="186">
        <f t="shared" si="82"/>
        <v>0</v>
      </c>
      <c r="L1191" s="101"/>
      <c r="M1191" s="188"/>
      <c r="N1191" s="129"/>
    </row>
    <row r="1192" spans="1:14" ht="28.5" outlineLevel="4">
      <c r="A1192" s="126" t="s">
        <v>2602</v>
      </c>
      <c r="B1192" s="127" t="s">
        <v>2603</v>
      </c>
      <c r="C1192" s="135" t="s">
        <v>2604</v>
      </c>
      <c r="D1192" s="39" t="s">
        <v>326</v>
      </c>
      <c r="E1192" s="128">
        <v>8</v>
      </c>
      <c r="F1192" s="100">
        <v>253173</v>
      </c>
      <c r="G1192" s="186">
        <f t="shared" si="81"/>
        <v>2025384</v>
      </c>
      <c r="H1192" s="100"/>
      <c r="I1192" s="187">
        <v>8</v>
      </c>
      <c r="J1192" s="101"/>
      <c r="K1192" s="186">
        <f t="shared" si="82"/>
        <v>0</v>
      </c>
      <c r="L1192" s="101"/>
      <c r="M1192" s="188"/>
      <c r="N1192" s="129"/>
    </row>
    <row r="1193" spans="1:14" ht="28.5" outlineLevel="4">
      <c r="A1193" s="126" t="s">
        <v>2605</v>
      </c>
      <c r="B1193" s="127" t="s">
        <v>2606</v>
      </c>
      <c r="C1193" s="135" t="s">
        <v>2607</v>
      </c>
      <c r="D1193" s="39" t="s">
        <v>326</v>
      </c>
      <c r="E1193" s="128">
        <v>2</v>
      </c>
      <c r="F1193" s="100">
        <v>718463</v>
      </c>
      <c r="G1193" s="186">
        <f t="shared" si="81"/>
        <v>1436926</v>
      </c>
      <c r="H1193" s="100"/>
      <c r="I1193" s="187">
        <v>2</v>
      </c>
      <c r="J1193" s="101"/>
      <c r="K1193" s="186">
        <f t="shared" si="82"/>
        <v>0</v>
      </c>
      <c r="L1193" s="101"/>
      <c r="M1193" s="188"/>
      <c r="N1193" s="129"/>
    </row>
    <row r="1194" spans="1:14" ht="28.5" outlineLevel="4">
      <c r="A1194" s="126" t="s">
        <v>2608</v>
      </c>
      <c r="B1194" s="127" t="s">
        <v>2609</v>
      </c>
      <c r="C1194" s="135" t="s">
        <v>2610</v>
      </c>
      <c r="D1194" s="39" t="s">
        <v>326</v>
      </c>
      <c r="E1194" s="128">
        <v>2</v>
      </c>
      <c r="F1194" s="100">
        <v>663723</v>
      </c>
      <c r="G1194" s="186">
        <f t="shared" si="81"/>
        <v>1327446</v>
      </c>
      <c r="H1194" s="100"/>
      <c r="I1194" s="187">
        <v>2</v>
      </c>
      <c r="J1194" s="101"/>
      <c r="K1194" s="186">
        <f t="shared" si="82"/>
        <v>0</v>
      </c>
      <c r="L1194" s="101"/>
      <c r="M1194" s="188"/>
      <c r="N1194" s="129"/>
    </row>
    <row r="1195" spans="1:14" ht="28.5" outlineLevel="4">
      <c r="A1195" s="126" t="s">
        <v>2611</v>
      </c>
      <c r="B1195" s="127" t="s">
        <v>2612</v>
      </c>
      <c r="C1195" s="135" t="s">
        <v>2613</v>
      </c>
      <c r="D1195" s="39" t="s">
        <v>326</v>
      </c>
      <c r="E1195" s="128">
        <v>2</v>
      </c>
      <c r="F1195" s="100">
        <v>499503</v>
      </c>
      <c r="G1195" s="186">
        <f t="shared" si="81"/>
        <v>999006</v>
      </c>
      <c r="H1195" s="100"/>
      <c r="I1195" s="187">
        <v>2</v>
      </c>
      <c r="J1195" s="101"/>
      <c r="K1195" s="186">
        <f t="shared" si="82"/>
        <v>0</v>
      </c>
      <c r="L1195" s="101"/>
      <c r="M1195" s="188"/>
      <c r="N1195" s="129"/>
    </row>
    <row r="1196" spans="1:14" ht="28.5" outlineLevel="4">
      <c r="A1196" s="126" t="s">
        <v>2614</v>
      </c>
      <c r="B1196" s="127" t="s">
        <v>2615</v>
      </c>
      <c r="C1196" s="135" t="s">
        <v>2616</v>
      </c>
      <c r="D1196" s="39" t="s">
        <v>326</v>
      </c>
      <c r="E1196" s="128">
        <v>2</v>
      </c>
      <c r="F1196" s="100">
        <v>499503</v>
      </c>
      <c r="G1196" s="186">
        <f t="shared" si="81"/>
        <v>999006</v>
      </c>
      <c r="H1196" s="100"/>
      <c r="I1196" s="187">
        <v>2</v>
      </c>
      <c r="J1196" s="101"/>
      <c r="K1196" s="186">
        <f t="shared" si="82"/>
        <v>0</v>
      </c>
      <c r="L1196" s="101"/>
      <c r="M1196" s="188"/>
      <c r="N1196" s="129"/>
    </row>
    <row r="1197" spans="1:14" ht="28.5" outlineLevel="4">
      <c r="A1197" s="126" t="s">
        <v>2617</v>
      </c>
      <c r="B1197" s="127" t="s">
        <v>2618</v>
      </c>
      <c r="C1197" s="135" t="s">
        <v>2619</v>
      </c>
      <c r="D1197" s="39" t="s">
        <v>326</v>
      </c>
      <c r="E1197" s="128">
        <v>4</v>
      </c>
      <c r="F1197" s="100">
        <v>663723</v>
      </c>
      <c r="G1197" s="186">
        <f t="shared" si="81"/>
        <v>2654892</v>
      </c>
      <c r="H1197" s="100"/>
      <c r="I1197" s="187">
        <v>4</v>
      </c>
      <c r="J1197" s="101"/>
      <c r="K1197" s="186">
        <f t="shared" si="82"/>
        <v>0</v>
      </c>
      <c r="L1197" s="101"/>
      <c r="M1197" s="188"/>
      <c r="N1197" s="129"/>
    </row>
    <row r="1198" spans="1:14" ht="28.5" outlineLevel="4">
      <c r="A1198" s="126" t="s">
        <v>2620</v>
      </c>
      <c r="B1198" s="127" t="s">
        <v>2621</v>
      </c>
      <c r="C1198" s="135" t="s">
        <v>2622</v>
      </c>
      <c r="D1198" s="39" t="s">
        <v>326</v>
      </c>
      <c r="E1198" s="128">
        <v>4</v>
      </c>
      <c r="F1198" s="100">
        <v>499503</v>
      </c>
      <c r="G1198" s="186">
        <f t="shared" si="81"/>
        <v>1998012</v>
      </c>
      <c r="H1198" s="100"/>
      <c r="I1198" s="187">
        <v>4</v>
      </c>
      <c r="J1198" s="101"/>
      <c r="K1198" s="186">
        <f t="shared" si="82"/>
        <v>0</v>
      </c>
      <c r="L1198" s="101"/>
      <c r="M1198" s="188"/>
      <c r="N1198" s="129"/>
    </row>
    <row r="1199" spans="1:14" ht="28.5" outlineLevel="4">
      <c r="A1199" s="126" t="s">
        <v>2623</v>
      </c>
      <c r="B1199" s="127" t="s">
        <v>2624</v>
      </c>
      <c r="C1199" s="135" t="s">
        <v>2625</v>
      </c>
      <c r="D1199" s="39" t="s">
        <v>326</v>
      </c>
      <c r="E1199" s="128">
        <v>2</v>
      </c>
      <c r="F1199" s="100">
        <v>581613</v>
      </c>
      <c r="G1199" s="186">
        <f t="shared" si="81"/>
        <v>1163226</v>
      </c>
      <c r="H1199" s="100"/>
      <c r="I1199" s="187">
        <v>2</v>
      </c>
      <c r="J1199" s="101"/>
      <c r="K1199" s="186">
        <f t="shared" si="82"/>
        <v>0</v>
      </c>
      <c r="L1199" s="101"/>
      <c r="M1199" s="188"/>
      <c r="N1199" s="129"/>
    </row>
    <row r="1200" spans="1:14" ht="28.5" outlineLevel="4">
      <c r="A1200" s="126" t="s">
        <v>2626</v>
      </c>
      <c r="B1200" s="127" t="s">
        <v>2627</v>
      </c>
      <c r="C1200" s="135" t="s">
        <v>2628</v>
      </c>
      <c r="D1200" s="39" t="s">
        <v>326</v>
      </c>
      <c r="E1200" s="128">
        <v>3</v>
      </c>
      <c r="F1200" s="100">
        <v>513188</v>
      </c>
      <c r="G1200" s="186">
        <f t="shared" si="81"/>
        <v>1539564</v>
      </c>
      <c r="H1200" s="100"/>
      <c r="I1200" s="187">
        <v>3</v>
      </c>
      <c r="J1200" s="101"/>
      <c r="K1200" s="186">
        <f t="shared" si="82"/>
        <v>0</v>
      </c>
      <c r="L1200" s="101"/>
      <c r="M1200" s="188"/>
      <c r="N1200" s="129"/>
    </row>
    <row r="1201" spans="1:14" ht="28.5" outlineLevel="4">
      <c r="A1201" s="126" t="s">
        <v>2629</v>
      </c>
      <c r="B1201" s="127" t="s">
        <v>2630</v>
      </c>
      <c r="C1201" s="135" t="s">
        <v>2631</v>
      </c>
      <c r="D1201" s="39" t="s">
        <v>326</v>
      </c>
      <c r="E1201" s="128">
        <v>2</v>
      </c>
      <c r="F1201" s="100">
        <v>513188</v>
      </c>
      <c r="G1201" s="186">
        <f t="shared" si="81"/>
        <v>1026376</v>
      </c>
      <c r="H1201" s="100"/>
      <c r="I1201" s="187">
        <v>2</v>
      </c>
      <c r="J1201" s="101"/>
      <c r="K1201" s="186">
        <f t="shared" si="82"/>
        <v>0</v>
      </c>
      <c r="L1201" s="101"/>
      <c r="M1201" s="188"/>
      <c r="N1201" s="129"/>
    </row>
    <row r="1202" spans="1:14" ht="28.5" outlineLevel="4">
      <c r="A1202" s="126" t="s">
        <v>2632</v>
      </c>
      <c r="B1202" s="127" t="s">
        <v>2633</v>
      </c>
      <c r="C1202" s="135" t="s">
        <v>2634</v>
      </c>
      <c r="D1202" s="39" t="s">
        <v>326</v>
      </c>
      <c r="E1202" s="128">
        <v>2</v>
      </c>
      <c r="F1202" s="100">
        <v>773203</v>
      </c>
      <c r="G1202" s="186">
        <f t="shared" si="81"/>
        <v>1546406</v>
      </c>
      <c r="H1202" s="100"/>
      <c r="I1202" s="187">
        <v>2</v>
      </c>
      <c r="J1202" s="101"/>
      <c r="K1202" s="186">
        <f t="shared" si="82"/>
        <v>0</v>
      </c>
      <c r="L1202" s="101"/>
      <c r="M1202" s="188"/>
      <c r="N1202" s="129"/>
    </row>
    <row r="1203" spans="1:14" ht="28.5" outlineLevel="4">
      <c r="A1203" s="126" t="s">
        <v>2635</v>
      </c>
      <c r="B1203" s="127" t="s">
        <v>2636</v>
      </c>
      <c r="C1203" s="135" t="s">
        <v>2637</v>
      </c>
      <c r="D1203" s="39" t="s">
        <v>326</v>
      </c>
      <c r="E1203" s="128">
        <v>2</v>
      </c>
      <c r="F1203" s="100">
        <v>663723</v>
      </c>
      <c r="G1203" s="186">
        <f t="shared" si="81"/>
        <v>1327446</v>
      </c>
      <c r="H1203" s="100"/>
      <c r="I1203" s="187">
        <v>2</v>
      </c>
      <c r="J1203" s="101"/>
      <c r="K1203" s="186">
        <f t="shared" si="82"/>
        <v>0</v>
      </c>
      <c r="L1203" s="101"/>
      <c r="M1203" s="188"/>
      <c r="N1203" s="129"/>
    </row>
    <row r="1204" spans="1:14" ht="28.5" outlineLevel="4">
      <c r="A1204" s="126" t="s">
        <v>2638</v>
      </c>
      <c r="B1204" s="127" t="s">
        <v>2639</v>
      </c>
      <c r="C1204" s="135" t="s">
        <v>2640</v>
      </c>
      <c r="D1204" s="39" t="s">
        <v>326</v>
      </c>
      <c r="E1204" s="128">
        <v>8</v>
      </c>
      <c r="F1204" s="100">
        <v>663723</v>
      </c>
      <c r="G1204" s="186">
        <f t="shared" si="81"/>
        <v>5309784</v>
      </c>
      <c r="H1204" s="100"/>
      <c r="I1204" s="187">
        <v>8</v>
      </c>
      <c r="J1204" s="101"/>
      <c r="K1204" s="186">
        <f t="shared" si="82"/>
        <v>0</v>
      </c>
      <c r="L1204" s="101"/>
      <c r="M1204" s="188"/>
      <c r="N1204" s="129"/>
    </row>
    <row r="1205" spans="1:14" ht="28.5" outlineLevel="4">
      <c r="A1205" s="126" t="s">
        <v>2641</v>
      </c>
      <c r="B1205" s="127" t="s">
        <v>2642</v>
      </c>
      <c r="C1205" s="135" t="s">
        <v>2643</v>
      </c>
      <c r="D1205" s="39" t="s">
        <v>326</v>
      </c>
      <c r="E1205" s="128">
        <v>2</v>
      </c>
      <c r="F1205" s="100">
        <v>663723</v>
      </c>
      <c r="G1205" s="186">
        <f t="shared" si="81"/>
        <v>1327446</v>
      </c>
      <c r="H1205" s="100"/>
      <c r="I1205" s="187">
        <v>2</v>
      </c>
      <c r="J1205" s="101"/>
      <c r="K1205" s="186">
        <f t="shared" si="82"/>
        <v>0</v>
      </c>
      <c r="L1205" s="101"/>
      <c r="M1205" s="188"/>
      <c r="N1205" s="129"/>
    </row>
    <row r="1206" spans="1:14" ht="28.5" outlineLevel="4">
      <c r="A1206" s="126" t="s">
        <v>2644</v>
      </c>
      <c r="B1206" s="127" t="s">
        <v>2645</v>
      </c>
      <c r="C1206" s="135" t="s">
        <v>2646</v>
      </c>
      <c r="D1206" s="39" t="s">
        <v>326</v>
      </c>
      <c r="E1206" s="128">
        <v>4</v>
      </c>
      <c r="F1206" s="100">
        <v>581613</v>
      </c>
      <c r="G1206" s="186">
        <f t="shared" si="81"/>
        <v>2326452</v>
      </c>
      <c r="H1206" s="100"/>
      <c r="I1206" s="187">
        <v>4</v>
      </c>
      <c r="J1206" s="101"/>
      <c r="K1206" s="186">
        <f t="shared" si="82"/>
        <v>0</v>
      </c>
      <c r="L1206" s="101"/>
      <c r="M1206" s="188"/>
      <c r="N1206" s="129"/>
    </row>
    <row r="1207" spans="1:14" ht="28.5" outlineLevel="4">
      <c r="A1207" s="126" t="s">
        <v>2647</v>
      </c>
      <c r="B1207" s="127" t="s">
        <v>2648</v>
      </c>
      <c r="C1207" s="135" t="s">
        <v>2649</v>
      </c>
      <c r="D1207" s="39" t="s">
        <v>326</v>
      </c>
      <c r="E1207" s="128">
        <v>12</v>
      </c>
      <c r="F1207" s="100">
        <v>581613</v>
      </c>
      <c r="G1207" s="186">
        <f t="shared" si="81"/>
        <v>6979356</v>
      </c>
      <c r="H1207" s="100"/>
      <c r="I1207" s="187">
        <v>12</v>
      </c>
      <c r="J1207" s="101"/>
      <c r="K1207" s="186">
        <f t="shared" si="82"/>
        <v>0</v>
      </c>
      <c r="L1207" s="101"/>
      <c r="M1207" s="188"/>
      <c r="N1207" s="129"/>
    </row>
    <row r="1208" spans="1:14" ht="28.5" outlineLevel="4">
      <c r="A1208" s="126" t="s">
        <v>2650</v>
      </c>
      <c r="B1208" s="127" t="s">
        <v>2651</v>
      </c>
      <c r="C1208" s="135" t="s">
        <v>2652</v>
      </c>
      <c r="D1208" s="39" t="s">
        <v>326</v>
      </c>
      <c r="E1208" s="128">
        <v>6</v>
      </c>
      <c r="F1208" s="100">
        <v>581613</v>
      </c>
      <c r="G1208" s="186">
        <f t="shared" si="81"/>
        <v>3489678</v>
      </c>
      <c r="H1208" s="100"/>
      <c r="I1208" s="187">
        <v>6</v>
      </c>
      <c r="J1208" s="101"/>
      <c r="K1208" s="186">
        <f t="shared" si="82"/>
        <v>0</v>
      </c>
      <c r="L1208" s="101"/>
      <c r="M1208" s="188"/>
      <c r="N1208" s="129"/>
    </row>
    <row r="1209" spans="1:14" ht="28.5" outlineLevel="4">
      <c r="A1209" s="126" t="s">
        <v>2653</v>
      </c>
      <c r="B1209" s="127" t="s">
        <v>2654</v>
      </c>
      <c r="C1209" s="135" t="s">
        <v>2655</v>
      </c>
      <c r="D1209" s="39" t="s">
        <v>326</v>
      </c>
      <c r="E1209" s="128">
        <v>2</v>
      </c>
      <c r="F1209" s="100">
        <v>581613</v>
      </c>
      <c r="G1209" s="186">
        <f t="shared" si="81"/>
        <v>1163226</v>
      </c>
      <c r="H1209" s="100"/>
      <c r="I1209" s="187">
        <v>2</v>
      </c>
      <c r="J1209" s="101"/>
      <c r="K1209" s="186">
        <f t="shared" si="82"/>
        <v>0</v>
      </c>
      <c r="L1209" s="101"/>
      <c r="M1209" s="188"/>
      <c r="N1209" s="129"/>
    </row>
    <row r="1210" spans="1:14" ht="28.5" outlineLevel="4">
      <c r="A1210" s="126" t="s">
        <v>2656</v>
      </c>
      <c r="B1210" s="127" t="s">
        <v>2657</v>
      </c>
      <c r="C1210" s="135" t="s">
        <v>2658</v>
      </c>
      <c r="D1210" s="39" t="s">
        <v>326</v>
      </c>
      <c r="E1210" s="128">
        <v>2</v>
      </c>
      <c r="F1210" s="100">
        <v>581613</v>
      </c>
      <c r="G1210" s="186">
        <f t="shared" si="81"/>
        <v>1163226</v>
      </c>
      <c r="H1210" s="100"/>
      <c r="I1210" s="187">
        <v>2</v>
      </c>
      <c r="J1210" s="101"/>
      <c r="K1210" s="186">
        <f t="shared" si="82"/>
        <v>0</v>
      </c>
      <c r="L1210" s="101"/>
      <c r="M1210" s="188"/>
      <c r="N1210" s="129"/>
    </row>
    <row r="1211" spans="1:14" ht="28.5" outlineLevel="4">
      <c r="A1211" s="126" t="s">
        <v>2659</v>
      </c>
      <c r="B1211" s="127" t="s">
        <v>2660</v>
      </c>
      <c r="C1211" s="135" t="s">
        <v>2661</v>
      </c>
      <c r="D1211" s="39" t="s">
        <v>326</v>
      </c>
      <c r="E1211" s="128">
        <v>8</v>
      </c>
      <c r="F1211" s="100">
        <v>506345</v>
      </c>
      <c r="G1211" s="186">
        <f t="shared" si="81"/>
        <v>4050760</v>
      </c>
      <c r="H1211" s="100"/>
      <c r="I1211" s="187">
        <v>8</v>
      </c>
      <c r="J1211" s="101"/>
      <c r="K1211" s="186">
        <f t="shared" si="82"/>
        <v>0</v>
      </c>
      <c r="L1211" s="101"/>
      <c r="M1211" s="188"/>
      <c r="N1211" s="129"/>
    </row>
    <row r="1212" spans="1:14" ht="28.5" outlineLevel="4">
      <c r="A1212" s="126" t="s">
        <v>2662</v>
      </c>
      <c r="B1212" s="127" t="s">
        <v>2663</v>
      </c>
      <c r="C1212" s="135" t="s">
        <v>2664</v>
      </c>
      <c r="D1212" s="39" t="s">
        <v>326</v>
      </c>
      <c r="E1212" s="128">
        <v>28</v>
      </c>
      <c r="F1212" s="100">
        <v>506345</v>
      </c>
      <c r="G1212" s="186">
        <f t="shared" si="81"/>
        <v>14177660</v>
      </c>
      <c r="H1212" s="100"/>
      <c r="I1212" s="187">
        <v>28</v>
      </c>
      <c r="J1212" s="101"/>
      <c r="K1212" s="186">
        <f t="shared" si="82"/>
        <v>0</v>
      </c>
      <c r="L1212" s="101"/>
      <c r="M1212" s="188"/>
      <c r="N1212" s="129"/>
    </row>
    <row r="1213" spans="1:14" ht="28.5" outlineLevel="4">
      <c r="A1213" s="126" t="s">
        <v>2665</v>
      </c>
      <c r="B1213" s="127" t="s">
        <v>2666</v>
      </c>
      <c r="C1213" s="135" t="s">
        <v>2667</v>
      </c>
      <c r="D1213" s="39" t="s">
        <v>326</v>
      </c>
      <c r="E1213" s="128">
        <v>4</v>
      </c>
      <c r="F1213" s="100">
        <v>506345</v>
      </c>
      <c r="G1213" s="186">
        <f t="shared" si="81"/>
        <v>2025380</v>
      </c>
      <c r="H1213" s="100"/>
      <c r="I1213" s="187">
        <v>4</v>
      </c>
      <c r="J1213" s="101"/>
      <c r="K1213" s="186">
        <f t="shared" si="82"/>
        <v>0</v>
      </c>
      <c r="L1213" s="101"/>
      <c r="M1213" s="188"/>
      <c r="N1213" s="129"/>
    </row>
    <row r="1214" spans="1:14" ht="28.5" outlineLevel="4">
      <c r="A1214" s="126" t="s">
        <v>2668</v>
      </c>
      <c r="B1214" s="127" t="s">
        <v>2669</v>
      </c>
      <c r="C1214" s="135" t="s">
        <v>2670</v>
      </c>
      <c r="D1214" s="39" t="s">
        <v>326</v>
      </c>
      <c r="E1214" s="128">
        <v>2</v>
      </c>
      <c r="F1214" s="100">
        <v>506345</v>
      </c>
      <c r="G1214" s="186">
        <f t="shared" si="81"/>
        <v>1012690</v>
      </c>
      <c r="H1214" s="100"/>
      <c r="I1214" s="187">
        <v>2</v>
      </c>
      <c r="J1214" s="101"/>
      <c r="K1214" s="186">
        <f t="shared" si="82"/>
        <v>0</v>
      </c>
      <c r="L1214" s="101"/>
      <c r="M1214" s="188"/>
      <c r="N1214" s="129"/>
    </row>
    <row r="1215" spans="1:14" ht="28.5" outlineLevel="4">
      <c r="A1215" s="126" t="s">
        <v>2671</v>
      </c>
      <c r="B1215" s="127" t="s">
        <v>2672</v>
      </c>
      <c r="C1215" s="135" t="s">
        <v>2673</v>
      </c>
      <c r="D1215" s="39" t="s">
        <v>326</v>
      </c>
      <c r="E1215" s="128">
        <v>6</v>
      </c>
      <c r="F1215" s="100">
        <v>506345</v>
      </c>
      <c r="G1215" s="186">
        <f t="shared" si="81"/>
        <v>3038070</v>
      </c>
      <c r="H1215" s="100"/>
      <c r="I1215" s="187">
        <v>6</v>
      </c>
      <c r="J1215" s="101"/>
      <c r="K1215" s="186">
        <f t="shared" si="82"/>
        <v>0</v>
      </c>
      <c r="L1215" s="101"/>
      <c r="M1215" s="188"/>
      <c r="N1215" s="129"/>
    </row>
    <row r="1216" spans="1:14" ht="28.5" outlineLevel="4">
      <c r="A1216" s="126" t="s">
        <v>2674</v>
      </c>
      <c r="B1216" s="127" t="s">
        <v>2675</v>
      </c>
      <c r="C1216" s="135" t="s">
        <v>2676</v>
      </c>
      <c r="D1216" s="39" t="s">
        <v>326</v>
      </c>
      <c r="E1216" s="128">
        <v>10</v>
      </c>
      <c r="F1216" s="100">
        <v>499503</v>
      </c>
      <c r="G1216" s="186">
        <f t="shared" si="81"/>
        <v>4995030</v>
      </c>
      <c r="H1216" s="100"/>
      <c r="I1216" s="187">
        <v>10</v>
      </c>
      <c r="J1216" s="101"/>
      <c r="K1216" s="186">
        <f t="shared" si="82"/>
        <v>0</v>
      </c>
      <c r="L1216" s="101"/>
      <c r="M1216" s="188"/>
      <c r="N1216" s="129"/>
    </row>
    <row r="1217" spans="1:14" ht="28.5" outlineLevel="4">
      <c r="A1217" s="126" t="s">
        <v>2677</v>
      </c>
      <c r="B1217" s="127" t="s">
        <v>2678</v>
      </c>
      <c r="C1217" s="135" t="s">
        <v>2679</v>
      </c>
      <c r="D1217" s="39" t="s">
        <v>326</v>
      </c>
      <c r="E1217" s="128">
        <v>2</v>
      </c>
      <c r="F1217" s="100">
        <v>335283</v>
      </c>
      <c r="G1217" s="186">
        <f t="shared" si="81"/>
        <v>670566</v>
      </c>
      <c r="H1217" s="100"/>
      <c r="I1217" s="187">
        <v>2</v>
      </c>
      <c r="J1217" s="101"/>
      <c r="K1217" s="186">
        <f t="shared" si="82"/>
        <v>0</v>
      </c>
      <c r="L1217" s="101"/>
      <c r="M1217" s="188"/>
      <c r="N1217" s="129"/>
    </row>
    <row r="1218" spans="1:14" ht="28.5" outlineLevel="4">
      <c r="A1218" s="126" t="s">
        <v>2680</v>
      </c>
      <c r="B1218" s="127" t="s">
        <v>2681</v>
      </c>
      <c r="C1218" s="135" t="s">
        <v>2682</v>
      </c>
      <c r="D1218" s="39" t="s">
        <v>326</v>
      </c>
      <c r="E1218" s="128">
        <v>4</v>
      </c>
      <c r="F1218" s="100">
        <v>253173</v>
      </c>
      <c r="G1218" s="186">
        <f t="shared" ref="G1218:G1249" si="83">F1218*E1218</f>
        <v>1012692</v>
      </c>
      <c r="H1218" s="100"/>
      <c r="I1218" s="187">
        <v>4</v>
      </c>
      <c r="J1218" s="101"/>
      <c r="K1218" s="186">
        <f t="shared" ref="K1218:K1249" si="84">J1218*I1218</f>
        <v>0</v>
      </c>
      <c r="L1218" s="101"/>
      <c r="M1218" s="188"/>
      <c r="N1218" s="129"/>
    </row>
    <row r="1219" spans="1:14" ht="28.5" outlineLevel="4">
      <c r="A1219" s="126" t="s">
        <v>2683</v>
      </c>
      <c r="B1219" s="127" t="s">
        <v>2684</v>
      </c>
      <c r="C1219" s="135" t="s">
        <v>2685</v>
      </c>
      <c r="D1219" s="39" t="s">
        <v>326</v>
      </c>
      <c r="E1219" s="128">
        <v>2</v>
      </c>
      <c r="F1219" s="100">
        <v>253173</v>
      </c>
      <c r="G1219" s="186">
        <f t="shared" si="83"/>
        <v>506346</v>
      </c>
      <c r="H1219" s="100"/>
      <c r="I1219" s="187">
        <v>2</v>
      </c>
      <c r="J1219" s="101"/>
      <c r="K1219" s="186">
        <f t="shared" si="84"/>
        <v>0</v>
      </c>
      <c r="L1219" s="101"/>
      <c r="M1219" s="188"/>
      <c r="N1219" s="129"/>
    </row>
    <row r="1220" spans="1:14" ht="28.5" outlineLevel="4">
      <c r="A1220" s="126" t="s">
        <v>2686</v>
      </c>
      <c r="B1220" s="127" t="s">
        <v>2687</v>
      </c>
      <c r="C1220" s="135" t="s">
        <v>2688</v>
      </c>
      <c r="D1220" s="39" t="s">
        <v>326</v>
      </c>
      <c r="E1220" s="128">
        <v>4</v>
      </c>
      <c r="F1220" s="100">
        <v>226803</v>
      </c>
      <c r="G1220" s="186">
        <f t="shared" si="83"/>
        <v>907212</v>
      </c>
      <c r="H1220" s="100"/>
      <c r="I1220" s="187">
        <v>4</v>
      </c>
      <c r="J1220" s="101"/>
      <c r="K1220" s="186">
        <f t="shared" si="84"/>
        <v>0</v>
      </c>
      <c r="L1220" s="101"/>
      <c r="M1220" s="188"/>
      <c r="N1220" s="129"/>
    </row>
    <row r="1221" spans="1:14" ht="28.5" outlineLevel="4">
      <c r="A1221" s="126" t="s">
        <v>2689</v>
      </c>
      <c r="B1221" s="127" t="s">
        <v>2690</v>
      </c>
      <c r="C1221" s="135" t="s">
        <v>2691</v>
      </c>
      <c r="D1221" s="39" t="s">
        <v>326</v>
      </c>
      <c r="E1221" s="128">
        <v>2</v>
      </c>
      <c r="F1221" s="100">
        <v>773203</v>
      </c>
      <c r="G1221" s="186">
        <f t="shared" si="83"/>
        <v>1546406</v>
      </c>
      <c r="H1221" s="100"/>
      <c r="I1221" s="187">
        <v>2</v>
      </c>
      <c r="J1221" s="101"/>
      <c r="K1221" s="186">
        <f t="shared" si="84"/>
        <v>0</v>
      </c>
      <c r="L1221" s="101"/>
      <c r="M1221" s="188"/>
      <c r="N1221" s="129"/>
    </row>
    <row r="1222" spans="1:14" ht="28.5" outlineLevel="4">
      <c r="A1222" s="126" t="s">
        <v>2692</v>
      </c>
      <c r="B1222" s="127" t="s">
        <v>2693</v>
      </c>
      <c r="C1222" s="135" t="s">
        <v>2694</v>
      </c>
      <c r="D1222" s="39" t="s">
        <v>326</v>
      </c>
      <c r="E1222" s="128">
        <v>2</v>
      </c>
      <c r="F1222" s="100">
        <v>581613</v>
      </c>
      <c r="G1222" s="186">
        <f t="shared" si="83"/>
        <v>1163226</v>
      </c>
      <c r="H1222" s="100"/>
      <c r="I1222" s="187">
        <v>2</v>
      </c>
      <c r="J1222" s="101"/>
      <c r="K1222" s="186">
        <f t="shared" si="84"/>
        <v>0</v>
      </c>
      <c r="L1222" s="101"/>
      <c r="M1222" s="188"/>
      <c r="N1222" s="129"/>
    </row>
    <row r="1223" spans="1:14" ht="28.5" outlineLevel="4">
      <c r="A1223" s="126" t="s">
        <v>2695</v>
      </c>
      <c r="B1223" s="127" t="s">
        <v>2696</v>
      </c>
      <c r="C1223" s="135" t="s">
        <v>2697</v>
      </c>
      <c r="D1223" s="39" t="s">
        <v>326</v>
      </c>
      <c r="E1223" s="128">
        <v>2</v>
      </c>
      <c r="F1223" s="100">
        <v>506345</v>
      </c>
      <c r="G1223" s="186">
        <f t="shared" si="83"/>
        <v>1012690</v>
      </c>
      <c r="H1223" s="100"/>
      <c r="I1223" s="187">
        <v>2</v>
      </c>
      <c r="J1223" s="101"/>
      <c r="K1223" s="186">
        <f t="shared" si="84"/>
        <v>0</v>
      </c>
      <c r="L1223" s="101"/>
      <c r="M1223" s="188"/>
      <c r="N1223" s="129"/>
    </row>
    <row r="1224" spans="1:14" ht="28.5" outlineLevel="4">
      <c r="A1224" s="126" t="s">
        <v>2698</v>
      </c>
      <c r="B1224" s="127" t="s">
        <v>2699</v>
      </c>
      <c r="C1224" s="135" t="s">
        <v>2700</v>
      </c>
      <c r="D1224" s="39" t="s">
        <v>326</v>
      </c>
      <c r="E1224" s="128">
        <v>2</v>
      </c>
      <c r="F1224" s="100">
        <v>499503</v>
      </c>
      <c r="G1224" s="186">
        <f t="shared" si="83"/>
        <v>999006</v>
      </c>
      <c r="H1224" s="100"/>
      <c r="I1224" s="187">
        <v>2</v>
      </c>
      <c r="J1224" s="101"/>
      <c r="K1224" s="186">
        <f t="shared" si="84"/>
        <v>0</v>
      </c>
      <c r="L1224" s="101"/>
      <c r="M1224" s="188"/>
      <c r="N1224" s="129"/>
    </row>
    <row r="1225" spans="1:14" ht="28.5" outlineLevel="4">
      <c r="A1225" s="126" t="s">
        <v>2701</v>
      </c>
      <c r="B1225" s="127" t="s">
        <v>2702</v>
      </c>
      <c r="C1225" s="135" t="s">
        <v>2703</v>
      </c>
      <c r="D1225" s="39" t="s">
        <v>326</v>
      </c>
      <c r="E1225" s="128">
        <v>4</v>
      </c>
      <c r="F1225" s="100">
        <v>499503</v>
      </c>
      <c r="G1225" s="186">
        <f t="shared" si="83"/>
        <v>1998012</v>
      </c>
      <c r="H1225" s="100"/>
      <c r="I1225" s="187">
        <v>4</v>
      </c>
      <c r="J1225" s="101"/>
      <c r="K1225" s="186">
        <f t="shared" si="84"/>
        <v>0</v>
      </c>
      <c r="L1225" s="101"/>
      <c r="M1225" s="188"/>
      <c r="N1225" s="129"/>
    </row>
    <row r="1226" spans="1:14" ht="28.5" outlineLevel="4">
      <c r="A1226" s="126" t="s">
        <v>2704</v>
      </c>
      <c r="B1226" s="127" t="s">
        <v>2705</v>
      </c>
      <c r="C1226" s="135" t="s">
        <v>2706</v>
      </c>
      <c r="D1226" s="39" t="s">
        <v>326</v>
      </c>
      <c r="E1226" s="128">
        <v>2</v>
      </c>
      <c r="F1226" s="100">
        <v>499503</v>
      </c>
      <c r="G1226" s="186">
        <f t="shared" si="83"/>
        <v>999006</v>
      </c>
      <c r="H1226" s="100"/>
      <c r="I1226" s="187">
        <v>2</v>
      </c>
      <c r="J1226" s="101"/>
      <c r="K1226" s="186">
        <f t="shared" si="84"/>
        <v>0</v>
      </c>
      <c r="L1226" s="101"/>
      <c r="M1226" s="188"/>
      <c r="N1226" s="129"/>
    </row>
    <row r="1227" spans="1:14" ht="28.5" outlineLevel="4">
      <c r="A1227" s="126" t="s">
        <v>2707</v>
      </c>
      <c r="B1227" s="127" t="s">
        <v>2708</v>
      </c>
      <c r="C1227" s="135" t="s">
        <v>2709</v>
      </c>
      <c r="D1227" s="39" t="s">
        <v>326</v>
      </c>
      <c r="E1227" s="128">
        <v>10</v>
      </c>
      <c r="F1227" s="100">
        <v>321598</v>
      </c>
      <c r="G1227" s="186">
        <f t="shared" si="83"/>
        <v>3215980</v>
      </c>
      <c r="H1227" s="100"/>
      <c r="I1227" s="187">
        <v>10</v>
      </c>
      <c r="J1227" s="101"/>
      <c r="K1227" s="186">
        <f t="shared" si="84"/>
        <v>0</v>
      </c>
      <c r="L1227" s="101"/>
      <c r="M1227" s="188"/>
      <c r="N1227" s="129"/>
    </row>
    <row r="1228" spans="1:14" ht="28.5" outlineLevel="4">
      <c r="A1228" s="126" t="s">
        <v>2710</v>
      </c>
      <c r="B1228" s="127" t="s">
        <v>2711</v>
      </c>
      <c r="C1228" s="135" t="s">
        <v>2712</v>
      </c>
      <c r="D1228" s="39" t="s">
        <v>326</v>
      </c>
      <c r="E1228" s="128">
        <v>8</v>
      </c>
      <c r="F1228" s="100">
        <v>773203</v>
      </c>
      <c r="G1228" s="186">
        <f t="shared" si="83"/>
        <v>6185624</v>
      </c>
      <c r="H1228" s="100"/>
      <c r="I1228" s="187">
        <v>8</v>
      </c>
      <c r="J1228" s="101"/>
      <c r="K1228" s="186">
        <f t="shared" si="84"/>
        <v>0</v>
      </c>
      <c r="L1228" s="101"/>
      <c r="M1228" s="188"/>
      <c r="N1228" s="129"/>
    </row>
    <row r="1229" spans="1:14" ht="28.5" outlineLevel="4">
      <c r="A1229" s="126" t="s">
        <v>2713</v>
      </c>
      <c r="B1229" s="127" t="s">
        <v>2714</v>
      </c>
      <c r="C1229" s="135" t="s">
        <v>2715</v>
      </c>
      <c r="D1229" s="39" t="s">
        <v>326</v>
      </c>
      <c r="E1229" s="128">
        <v>4</v>
      </c>
      <c r="F1229" s="100">
        <v>773203</v>
      </c>
      <c r="G1229" s="186">
        <f t="shared" si="83"/>
        <v>3092812</v>
      </c>
      <c r="H1229" s="100"/>
      <c r="I1229" s="187">
        <v>4</v>
      </c>
      <c r="J1229" s="101"/>
      <c r="K1229" s="186">
        <f t="shared" si="84"/>
        <v>0</v>
      </c>
      <c r="L1229" s="101"/>
      <c r="M1229" s="188"/>
      <c r="N1229" s="129"/>
    </row>
    <row r="1230" spans="1:14" ht="28.5" outlineLevel="4">
      <c r="A1230" s="126" t="s">
        <v>2716</v>
      </c>
      <c r="B1230" s="127" t="s">
        <v>2717</v>
      </c>
      <c r="C1230" s="135" t="s">
        <v>2718</v>
      </c>
      <c r="D1230" s="39" t="s">
        <v>326</v>
      </c>
      <c r="E1230" s="128">
        <v>4</v>
      </c>
      <c r="F1230" s="100">
        <v>663723</v>
      </c>
      <c r="G1230" s="186">
        <f t="shared" si="83"/>
        <v>2654892</v>
      </c>
      <c r="H1230" s="100"/>
      <c r="I1230" s="187">
        <v>4</v>
      </c>
      <c r="J1230" s="101"/>
      <c r="K1230" s="186">
        <f t="shared" si="84"/>
        <v>0</v>
      </c>
      <c r="L1230" s="101"/>
      <c r="M1230" s="188"/>
      <c r="N1230" s="129"/>
    </row>
    <row r="1231" spans="1:14" ht="28.5" outlineLevel="4">
      <c r="A1231" s="126" t="s">
        <v>2719</v>
      </c>
      <c r="B1231" s="127" t="s">
        <v>2720</v>
      </c>
      <c r="C1231" s="135" t="s">
        <v>2721</v>
      </c>
      <c r="D1231" s="39" t="s">
        <v>326</v>
      </c>
      <c r="E1231" s="128">
        <v>4</v>
      </c>
      <c r="F1231" s="100">
        <v>663723</v>
      </c>
      <c r="G1231" s="186">
        <f t="shared" si="83"/>
        <v>2654892</v>
      </c>
      <c r="H1231" s="100"/>
      <c r="I1231" s="187">
        <v>4</v>
      </c>
      <c r="J1231" s="101"/>
      <c r="K1231" s="186">
        <f t="shared" si="84"/>
        <v>0</v>
      </c>
      <c r="L1231" s="101"/>
      <c r="M1231" s="188"/>
      <c r="N1231" s="129"/>
    </row>
    <row r="1232" spans="1:14" ht="28.5" outlineLevel="4">
      <c r="A1232" s="126" t="s">
        <v>2722</v>
      </c>
      <c r="B1232" s="127" t="s">
        <v>2723</v>
      </c>
      <c r="C1232" s="135" t="s">
        <v>2724</v>
      </c>
      <c r="D1232" s="39" t="s">
        <v>326</v>
      </c>
      <c r="E1232" s="128">
        <v>2</v>
      </c>
      <c r="F1232" s="100">
        <v>814258</v>
      </c>
      <c r="G1232" s="186">
        <f t="shared" si="83"/>
        <v>1628516</v>
      </c>
      <c r="H1232" s="100"/>
      <c r="I1232" s="187">
        <v>2</v>
      </c>
      <c r="J1232" s="101"/>
      <c r="K1232" s="186">
        <f t="shared" si="84"/>
        <v>0</v>
      </c>
      <c r="L1232" s="101"/>
      <c r="M1232" s="188"/>
      <c r="N1232" s="129"/>
    </row>
    <row r="1233" spans="1:14" ht="28.5" outlineLevel="4">
      <c r="A1233" s="126" t="s">
        <v>2725</v>
      </c>
      <c r="B1233" s="127" t="s">
        <v>2726</v>
      </c>
      <c r="C1233" s="135" t="s">
        <v>2727</v>
      </c>
      <c r="D1233" s="39" t="s">
        <v>326</v>
      </c>
      <c r="E1233" s="128">
        <v>2</v>
      </c>
      <c r="F1233" s="100">
        <v>663723</v>
      </c>
      <c r="G1233" s="186">
        <f t="shared" si="83"/>
        <v>1327446</v>
      </c>
      <c r="H1233" s="100"/>
      <c r="I1233" s="187">
        <v>2</v>
      </c>
      <c r="J1233" s="101"/>
      <c r="K1233" s="186">
        <f t="shared" si="84"/>
        <v>0</v>
      </c>
      <c r="L1233" s="101"/>
      <c r="M1233" s="188"/>
      <c r="N1233" s="129"/>
    </row>
    <row r="1234" spans="1:14" ht="28.5" outlineLevel="4">
      <c r="A1234" s="126" t="s">
        <v>2728</v>
      </c>
      <c r="B1234" s="127" t="s">
        <v>2729</v>
      </c>
      <c r="C1234" s="135" t="s">
        <v>2730</v>
      </c>
      <c r="D1234" s="39" t="s">
        <v>326</v>
      </c>
      <c r="E1234" s="128">
        <v>4</v>
      </c>
      <c r="F1234" s="100">
        <v>506345</v>
      </c>
      <c r="G1234" s="186">
        <f t="shared" si="83"/>
        <v>2025380</v>
      </c>
      <c r="H1234" s="100"/>
      <c r="I1234" s="187">
        <v>4</v>
      </c>
      <c r="J1234" s="101"/>
      <c r="K1234" s="186">
        <f t="shared" si="84"/>
        <v>0</v>
      </c>
      <c r="L1234" s="101"/>
      <c r="M1234" s="188"/>
      <c r="N1234" s="129"/>
    </row>
    <row r="1235" spans="1:14" ht="28.5" outlineLevel="4">
      <c r="A1235" s="126" t="s">
        <v>2731</v>
      </c>
      <c r="B1235" s="127" t="s">
        <v>2732</v>
      </c>
      <c r="C1235" s="135" t="s">
        <v>2733</v>
      </c>
      <c r="D1235" s="39" t="s">
        <v>326</v>
      </c>
      <c r="E1235" s="128">
        <v>2</v>
      </c>
      <c r="F1235" s="100">
        <v>499503</v>
      </c>
      <c r="G1235" s="186">
        <f t="shared" si="83"/>
        <v>999006</v>
      </c>
      <c r="H1235" s="100"/>
      <c r="I1235" s="187">
        <v>2</v>
      </c>
      <c r="J1235" s="101"/>
      <c r="K1235" s="186">
        <f t="shared" si="84"/>
        <v>0</v>
      </c>
      <c r="L1235" s="101"/>
      <c r="M1235" s="188"/>
      <c r="N1235" s="129"/>
    </row>
    <row r="1236" spans="1:14" ht="28.5" outlineLevel="4">
      <c r="A1236" s="126" t="s">
        <v>2734</v>
      </c>
      <c r="B1236" s="127" t="s">
        <v>2735</v>
      </c>
      <c r="C1236" s="135" t="s">
        <v>2736</v>
      </c>
      <c r="D1236" s="39" t="s">
        <v>326</v>
      </c>
      <c r="E1236" s="128">
        <v>2</v>
      </c>
      <c r="F1236" s="100">
        <v>499503</v>
      </c>
      <c r="G1236" s="186">
        <f t="shared" si="83"/>
        <v>999006</v>
      </c>
      <c r="H1236" s="100"/>
      <c r="I1236" s="187">
        <v>2</v>
      </c>
      <c r="J1236" s="101"/>
      <c r="K1236" s="186">
        <f t="shared" si="84"/>
        <v>0</v>
      </c>
      <c r="L1236" s="101"/>
      <c r="M1236" s="188"/>
      <c r="N1236" s="129"/>
    </row>
    <row r="1237" spans="1:14" ht="28.5" outlineLevel="4">
      <c r="A1237" s="126" t="s">
        <v>2737</v>
      </c>
      <c r="B1237" s="127" t="s">
        <v>2738</v>
      </c>
      <c r="C1237" s="135" t="s">
        <v>2739</v>
      </c>
      <c r="D1237" s="39" t="s">
        <v>326</v>
      </c>
      <c r="E1237" s="128">
        <v>2</v>
      </c>
      <c r="F1237" s="100">
        <v>335283</v>
      </c>
      <c r="G1237" s="186">
        <f t="shared" si="83"/>
        <v>670566</v>
      </c>
      <c r="H1237" s="100"/>
      <c r="I1237" s="187">
        <v>2</v>
      </c>
      <c r="J1237" s="101"/>
      <c r="K1237" s="186">
        <f t="shared" si="84"/>
        <v>0</v>
      </c>
      <c r="L1237" s="101"/>
      <c r="M1237" s="188"/>
      <c r="N1237" s="129"/>
    </row>
    <row r="1238" spans="1:14" ht="28.5" outlineLevel="4">
      <c r="A1238" s="126" t="s">
        <v>2740</v>
      </c>
      <c r="B1238" s="127" t="s">
        <v>2741</v>
      </c>
      <c r="C1238" s="135" t="s">
        <v>2742</v>
      </c>
      <c r="D1238" s="39" t="s">
        <v>326</v>
      </c>
      <c r="E1238" s="128">
        <v>2</v>
      </c>
      <c r="F1238" s="100">
        <v>321598</v>
      </c>
      <c r="G1238" s="186">
        <f t="shared" si="83"/>
        <v>643196</v>
      </c>
      <c r="H1238" s="100"/>
      <c r="I1238" s="187">
        <v>2</v>
      </c>
      <c r="J1238" s="101"/>
      <c r="K1238" s="186">
        <f t="shared" si="84"/>
        <v>0</v>
      </c>
      <c r="L1238" s="101"/>
      <c r="M1238" s="188"/>
      <c r="N1238" s="129"/>
    </row>
    <row r="1239" spans="1:14" ht="28.5" outlineLevel="4">
      <c r="A1239" s="126" t="s">
        <v>2743</v>
      </c>
      <c r="B1239" s="127" t="s">
        <v>2744</v>
      </c>
      <c r="C1239" s="135" t="s">
        <v>2745</v>
      </c>
      <c r="D1239" s="39" t="s">
        <v>326</v>
      </c>
      <c r="E1239" s="128">
        <v>2</v>
      </c>
      <c r="F1239" s="100">
        <v>814258</v>
      </c>
      <c r="G1239" s="186">
        <f t="shared" si="83"/>
        <v>1628516</v>
      </c>
      <c r="H1239" s="100"/>
      <c r="I1239" s="187">
        <v>2</v>
      </c>
      <c r="J1239" s="101"/>
      <c r="K1239" s="186">
        <f t="shared" si="84"/>
        <v>0</v>
      </c>
      <c r="L1239" s="101"/>
      <c r="M1239" s="188"/>
      <c r="N1239" s="129"/>
    </row>
    <row r="1240" spans="1:14" ht="28.5" outlineLevel="4">
      <c r="A1240" s="126" t="s">
        <v>2746</v>
      </c>
      <c r="B1240" s="127" t="s">
        <v>2747</v>
      </c>
      <c r="C1240" s="135" t="s">
        <v>2748</v>
      </c>
      <c r="D1240" s="39" t="s">
        <v>326</v>
      </c>
      <c r="E1240" s="128">
        <v>2</v>
      </c>
      <c r="F1240" s="100">
        <v>663723</v>
      </c>
      <c r="G1240" s="186">
        <f t="shared" si="83"/>
        <v>1327446</v>
      </c>
      <c r="H1240" s="100"/>
      <c r="I1240" s="187">
        <v>2</v>
      </c>
      <c r="J1240" s="101"/>
      <c r="K1240" s="186">
        <f t="shared" si="84"/>
        <v>0</v>
      </c>
      <c r="L1240" s="101"/>
      <c r="M1240" s="188"/>
      <c r="N1240" s="129"/>
    </row>
    <row r="1241" spans="1:14" ht="28.5" outlineLevel="4">
      <c r="A1241" s="126" t="s">
        <v>2749</v>
      </c>
      <c r="B1241" s="127" t="s">
        <v>2750</v>
      </c>
      <c r="C1241" s="135" t="s">
        <v>2751</v>
      </c>
      <c r="D1241" s="39" t="s">
        <v>326</v>
      </c>
      <c r="E1241" s="128">
        <v>2</v>
      </c>
      <c r="F1241" s="100">
        <v>663723</v>
      </c>
      <c r="G1241" s="186">
        <f t="shared" si="83"/>
        <v>1327446</v>
      </c>
      <c r="H1241" s="100"/>
      <c r="I1241" s="187">
        <v>2</v>
      </c>
      <c r="J1241" s="101"/>
      <c r="K1241" s="186">
        <f t="shared" si="84"/>
        <v>0</v>
      </c>
      <c r="L1241" s="101"/>
      <c r="M1241" s="188"/>
      <c r="N1241" s="129"/>
    </row>
    <row r="1242" spans="1:14" ht="28.5" outlineLevel="4">
      <c r="A1242" s="126" t="s">
        <v>2752</v>
      </c>
      <c r="B1242" s="127" t="s">
        <v>2753</v>
      </c>
      <c r="C1242" s="135" t="s">
        <v>2754</v>
      </c>
      <c r="D1242" s="39" t="s">
        <v>326</v>
      </c>
      <c r="E1242" s="128">
        <v>2</v>
      </c>
      <c r="F1242" s="100">
        <v>506345</v>
      </c>
      <c r="G1242" s="186">
        <f t="shared" si="83"/>
        <v>1012690</v>
      </c>
      <c r="H1242" s="100"/>
      <c r="I1242" s="187">
        <v>2</v>
      </c>
      <c r="J1242" s="101"/>
      <c r="K1242" s="186">
        <f t="shared" si="84"/>
        <v>0</v>
      </c>
      <c r="L1242" s="101"/>
      <c r="M1242" s="188"/>
      <c r="N1242" s="129"/>
    </row>
    <row r="1243" spans="1:14" ht="28.5" outlineLevel="4">
      <c r="A1243" s="126" t="s">
        <v>2755</v>
      </c>
      <c r="B1243" s="127" t="s">
        <v>2756</v>
      </c>
      <c r="C1243" s="135" t="s">
        <v>2757</v>
      </c>
      <c r="D1243" s="39" t="s">
        <v>326</v>
      </c>
      <c r="E1243" s="128">
        <v>2</v>
      </c>
      <c r="F1243" s="100">
        <v>663723</v>
      </c>
      <c r="G1243" s="186">
        <f t="shared" si="83"/>
        <v>1327446</v>
      </c>
      <c r="H1243" s="100"/>
      <c r="I1243" s="187">
        <v>2</v>
      </c>
      <c r="J1243" s="101"/>
      <c r="K1243" s="186">
        <f t="shared" si="84"/>
        <v>0</v>
      </c>
      <c r="L1243" s="101"/>
      <c r="M1243" s="188"/>
      <c r="N1243" s="129"/>
    </row>
    <row r="1244" spans="1:14" ht="28.5" outlineLevel="4">
      <c r="A1244" s="126" t="s">
        <v>2758</v>
      </c>
      <c r="B1244" s="127" t="s">
        <v>2759</v>
      </c>
      <c r="C1244" s="135" t="s">
        <v>2760</v>
      </c>
      <c r="D1244" s="39" t="s">
        <v>326</v>
      </c>
      <c r="E1244" s="128">
        <v>2</v>
      </c>
      <c r="F1244" s="100">
        <v>506345</v>
      </c>
      <c r="G1244" s="186">
        <f t="shared" si="83"/>
        <v>1012690</v>
      </c>
      <c r="H1244" s="100"/>
      <c r="I1244" s="187">
        <v>2</v>
      </c>
      <c r="J1244" s="101"/>
      <c r="K1244" s="186">
        <f t="shared" si="84"/>
        <v>0</v>
      </c>
      <c r="L1244" s="101"/>
      <c r="M1244" s="188"/>
      <c r="N1244" s="129"/>
    </row>
    <row r="1245" spans="1:14" ht="28.5" outlineLevel="4">
      <c r="A1245" s="126" t="s">
        <v>2761</v>
      </c>
      <c r="B1245" s="127" t="s">
        <v>2762</v>
      </c>
      <c r="C1245" s="135" t="s">
        <v>2763</v>
      </c>
      <c r="D1245" s="39" t="s">
        <v>326</v>
      </c>
      <c r="E1245" s="128">
        <v>2</v>
      </c>
      <c r="F1245" s="100">
        <v>506345</v>
      </c>
      <c r="G1245" s="186">
        <f t="shared" si="83"/>
        <v>1012690</v>
      </c>
      <c r="H1245" s="100"/>
      <c r="I1245" s="187">
        <v>2</v>
      </c>
      <c r="J1245" s="101"/>
      <c r="K1245" s="186">
        <f t="shared" si="84"/>
        <v>0</v>
      </c>
      <c r="L1245" s="101"/>
      <c r="M1245" s="188"/>
      <c r="N1245" s="129"/>
    </row>
    <row r="1246" spans="1:14" ht="28.5" outlineLevel="4">
      <c r="A1246" s="126" t="s">
        <v>2764</v>
      </c>
      <c r="B1246" s="127" t="s">
        <v>2765</v>
      </c>
      <c r="C1246" s="135" t="s">
        <v>2766</v>
      </c>
      <c r="D1246" s="39" t="s">
        <v>326</v>
      </c>
      <c r="E1246" s="128">
        <v>4</v>
      </c>
      <c r="F1246" s="100">
        <v>506345</v>
      </c>
      <c r="G1246" s="186">
        <f t="shared" si="83"/>
        <v>2025380</v>
      </c>
      <c r="H1246" s="100"/>
      <c r="I1246" s="187">
        <v>4</v>
      </c>
      <c r="J1246" s="101"/>
      <c r="K1246" s="186">
        <f t="shared" si="84"/>
        <v>0</v>
      </c>
      <c r="L1246" s="101"/>
      <c r="M1246" s="188"/>
      <c r="N1246" s="129"/>
    </row>
    <row r="1247" spans="1:14" ht="28.5" outlineLevel="4">
      <c r="A1247" s="126" t="s">
        <v>2767</v>
      </c>
      <c r="B1247" s="127" t="s">
        <v>2768</v>
      </c>
      <c r="C1247" s="135" t="s">
        <v>2769</v>
      </c>
      <c r="D1247" s="39" t="s">
        <v>326</v>
      </c>
      <c r="E1247" s="128">
        <v>2</v>
      </c>
      <c r="F1247" s="100">
        <v>506345</v>
      </c>
      <c r="G1247" s="186">
        <f t="shared" si="83"/>
        <v>1012690</v>
      </c>
      <c r="H1247" s="100"/>
      <c r="I1247" s="187">
        <v>2</v>
      </c>
      <c r="J1247" s="101"/>
      <c r="K1247" s="186">
        <f t="shared" si="84"/>
        <v>0</v>
      </c>
      <c r="L1247" s="101"/>
      <c r="M1247" s="188"/>
      <c r="N1247" s="129"/>
    </row>
    <row r="1248" spans="1:14" ht="28.5" outlineLevel="4">
      <c r="A1248" s="126" t="s">
        <v>2770</v>
      </c>
      <c r="B1248" s="127" t="s">
        <v>2771</v>
      </c>
      <c r="C1248" s="135" t="s">
        <v>2772</v>
      </c>
      <c r="D1248" s="39" t="s">
        <v>326</v>
      </c>
      <c r="E1248" s="128">
        <v>2</v>
      </c>
      <c r="F1248" s="100">
        <v>506345</v>
      </c>
      <c r="G1248" s="186">
        <f t="shared" si="83"/>
        <v>1012690</v>
      </c>
      <c r="H1248" s="100"/>
      <c r="I1248" s="187">
        <v>2</v>
      </c>
      <c r="J1248" s="101"/>
      <c r="K1248" s="186">
        <f t="shared" si="84"/>
        <v>0</v>
      </c>
      <c r="L1248" s="101"/>
      <c r="M1248" s="188"/>
      <c r="N1248" s="129"/>
    </row>
    <row r="1249" spans="1:14" ht="28.5" outlineLevel="4">
      <c r="A1249" s="126" t="s">
        <v>2773</v>
      </c>
      <c r="B1249" s="127" t="s">
        <v>2774</v>
      </c>
      <c r="C1249" s="135" t="s">
        <v>2775</v>
      </c>
      <c r="D1249" s="39" t="s">
        <v>326</v>
      </c>
      <c r="E1249" s="128">
        <v>2</v>
      </c>
      <c r="F1249" s="100">
        <v>814258</v>
      </c>
      <c r="G1249" s="186">
        <f t="shared" si="83"/>
        <v>1628516</v>
      </c>
      <c r="H1249" s="100"/>
      <c r="I1249" s="187">
        <v>2</v>
      </c>
      <c r="J1249" s="101"/>
      <c r="K1249" s="186">
        <f t="shared" si="84"/>
        <v>0</v>
      </c>
      <c r="L1249" s="101"/>
      <c r="M1249" s="188"/>
      <c r="N1249" s="129"/>
    </row>
    <row r="1250" spans="1:14" ht="28.5" outlineLevel="4">
      <c r="A1250" s="126" t="s">
        <v>2776</v>
      </c>
      <c r="B1250" s="127" t="s">
        <v>2777</v>
      </c>
      <c r="C1250" s="135" t="s">
        <v>2778</v>
      </c>
      <c r="D1250" s="39" t="s">
        <v>326</v>
      </c>
      <c r="E1250" s="128">
        <v>2</v>
      </c>
      <c r="F1250" s="100">
        <v>773203</v>
      </c>
      <c r="G1250" s="186">
        <f t="shared" ref="G1250:G1256" si="85">F1250*E1250</f>
        <v>1546406</v>
      </c>
      <c r="H1250" s="100"/>
      <c r="I1250" s="187">
        <v>2</v>
      </c>
      <c r="J1250" s="101"/>
      <c r="K1250" s="186">
        <f t="shared" ref="K1250:K1256" si="86">J1250*I1250</f>
        <v>0</v>
      </c>
      <c r="L1250" s="101"/>
      <c r="M1250" s="188"/>
      <c r="N1250" s="129"/>
    </row>
    <row r="1251" spans="1:14" ht="28.5" outlineLevel="4">
      <c r="A1251" s="126" t="s">
        <v>2779</v>
      </c>
      <c r="B1251" s="127" t="s">
        <v>2780</v>
      </c>
      <c r="C1251" s="135" t="s">
        <v>2781</v>
      </c>
      <c r="D1251" s="39" t="s">
        <v>326</v>
      </c>
      <c r="E1251" s="128">
        <v>8</v>
      </c>
      <c r="F1251" s="100">
        <v>773203</v>
      </c>
      <c r="G1251" s="186">
        <f t="shared" si="85"/>
        <v>6185624</v>
      </c>
      <c r="H1251" s="100"/>
      <c r="I1251" s="187">
        <v>8</v>
      </c>
      <c r="J1251" s="101"/>
      <c r="K1251" s="186">
        <f t="shared" si="86"/>
        <v>0</v>
      </c>
      <c r="L1251" s="101"/>
      <c r="M1251" s="188"/>
      <c r="N1251" s="129"/>
    </row>
    <row r="1252" spans="1:14" ht="28.5" outlineLevel="4">
      <c r="A1252" s="126" t="s">
        <v>2782</v>
      </c>
      <c r="B1252" s="127" t="s">
        <v>2783</v>
      </c>
      <c r="C1252" s="135" t="s">
        <v>2784</v>
      </c>
      <c r="D1252" s="39" t="s">
        <v>326</v>
      </c>
      <c r="E1252" s="128">
        <v>4</v>
      </c>
      <c r="F1252" s="100">
        <v>773203</v>
      </c>
      <c r="G1252" s="186">
        <f t="shared" si="85"/>
        <v>3092812</v>
      </c>
      <c r="H1252" s="100"/>
      <c r="I1252" s="187">
        <v>4</v>
      </c>
      <c r="J1252" s="101"/>
      <c r="K1252" s="186">
        <f t="shared" si="86"/>
        <v>0</v>
      </c>
      <c r="L1252" s="101"/>
      <c r="M1252" s="188"/>
      <c r="N1252" s="129"/>
    </row>
    <row r="1253" spans="1:14" ht="28.5" outlineLevel="4">
      <c r="A1253" s="126" t="s">
        <v>2785</v>
      </c>
      <c r="B1253" s="127" t="s">
        <v>2786</v>
      </c>
      <c r="C1253" s="135" t="s">
        <v>2787</v>
      </c>
      <c r="D1253" s="39" t="s">
        <v>326</v>
      </c>
      <c r="E1253" s="128">
        <v>2</v>
      </c>
      <c r="F1253" s="100">
        <v>335283</v>
      </c>
      <c r="G1253" s="186">
        <f t="shared" si="85"/>
        <v>670566</v>
      </c>
      <c r="H1253" s="100"/>
      <c r="I1253" s="187">
        <v>2</v>
      </c>
      <c r="J1253" s="101"/>
      <c r="K1253" s="186">
        <f t="shared" si="86"/>
        <v>0</v>
      </c>
      <c r="L1253" s="101"/>
      <c r="M1253" s="188"/>
      <c r="N1253" s="129"/>
    </row>
    <row r="1254" spans="1:14" ht="28.5" outlineLevel="4">
      <c r="A1254" s="126" t="s">
        <v>2788</v>
      </c>
      <c r="B1254" s="127" t="s">
        <v>2789</v>
      </c>
      <c r="C1254" s="135" t="s">
        <v>2790</v>
      </c>
      <c r="D1254" s="39" t="s">
        <v>326</v>
      </c>
      <c r="E1254" s="128">
        <v>2</v>
      </c>
      <c r="F1254" s="100">
        <v>321598</v>
      </c>
      <c r="G1254" s="186">
        <f t="shared" si="85"/>
        <v>643196</v>
      </c>
      <c r="H1254" s="100"/>
      <c r="I1254" s="187">
        <v>2</v>
      </c>
      <c r="J1254" s="101"/>
      <c r="K1254" s="186">
        <f t="shared" si="86"/>
        <v>0</v>
      </c>
      <c r="L1254" s="101"/>
      <c r="M1254" s="188"/>
      <c r="N1254" s="129"/>
    </row>
    <row r="1255" spans="1:14" ht="28.5" outlineLevel="4">
      <c r="A1255" s="126" t="s">
        <v>2791</v>
      </c>
      <c r="B1255" s="127" t="s">
        <v>2792</v>
      </c>
      <c r="C1255" s="135" t="s">
        <v>2793</v>
      </c>
      <c r="D1255" s="39" t="s">
        <v>326</v>
      </c>
      <c r="E1255" s="128">
        <v>2</v>
      </c>
      <c r="F1255" s="100">
        <v>253173</v>
      </c>
      <c r="G1255" s="186">
        <f t="shared" si="85"/>
        <v>506346</v>
      </c>
      <c r="H1255" s="100"/>
      <c r="I1255" s="187">
        <v>2</v>
      </c>
      <c r="J1255" s="101"/>
      <c r="K1255" s="186">
        <f t="shared" si="86"/>
        <v>0</v>
      </c>
      <c r="L1255" s="101"/>
      <c r="M1255" s="188"/>
      <c r="N1255" s="129"/>
    </row>
    <row r="1256" spans="1:14" ht="28.5" outlineLevel="4">
      <c r="A1256" s="126" t="s">
        <v>2794</v>
      </c>
      <c r="B1256" s="127" t="s">
        <v>2795</v>
      </c>
      <c r="C1256" s="135" t="s">
        <v>2796</v>
      </c>
      <c r="D1256" s="39" t="s">
        <v>326</v>
      </c>
      <c r="E1256" s="128">
        <v>2</v>
      </c>
      <c r="F1256" s="100">
        <v>225803</v>
      </c>
      <c r="G1256" s="186">
        <f t="shared" si="85"/>
        <v>451606</v>
      </c>
      <c r="H1256" s="100"/>
      <c r="I1256" s="187">
        <v>2</v>
      </c>
      <c r="J1256" s="101"/>
      <c r="K1256" s="186">
        <f t="shared" si="86"/>
        <v>0</v>
      </c>
      <c r="L1256" s="101"/>
      <c r="M1256" s="188"/>
      <c r="N1256" s="129"/>
    </row>
    <row r="1257" spans="1:14" ht="28.5" outlineLevel="3">
      <c r="A1257" s="340"/>
      <c r="B1257" s="341"/>
      <c r="C1257" s="342" t="s">
        <v>2797</v>
      </c>
      <c r="D1257" s="341"/>
      <c r="E1257" s="341"/>
      <c r="F1257" s="343"/>
      <c r="G1257" s="344">
        <f>SUM(G1186:G1256)</f>
        <v>159879140</v>
      </c>
      <c r="H1257" s="167"/>
      <c r="I1257" s="340"/>
      <c r="J1257" s="157"/>
      <c r="K1257" s="344">
        <f>SUM(K1186:K1256)</f>
        <v>0</v>
      </c>
      <c r="L1257" s="168"/>
      <c r="M1257" s="215"/>
      <c r="N1257" s="158"/>
    </row>
    <row r="1258" spans="1:14" ht="28.5" outlineLevel="2">
      <c r="A1258" s="138"/>
      <c r="B1258" s="139"/>
      <c r="C1258" s="140" t="s">
        <v>2798</v>
      </c>
      <c r="D1258" s="139"/>
      <c r="E1258" s="139"/>
      <c r="F1258" s="141"/>
      <c r="G1258" s="231">
        <f>G1257+G1183+G1169</f>
        <v>2421048833</v>
      </c>
      <c r="H1258" s="167"/>
      <c r="I1258" s="138"/>
      <c r="J1258" s="142"/>
      <c r="K1258" s="231">
        <f>K1257+K1183+K1169</f>
        <v>0</v>
      </c>
      <c r="L1258" s="168"/>
      <c r="M1258" s="206"/>
      <c r="N1258" s="143"/>
    </row>
    <row r="1259" spans="1:14" outlineLevel="2">
      <c r="A1259" s="104"/>
      <c r="B1259" s="38"/>
      <c r="C1259" s="110"/>
      <c r="D1259" s="38"/>
      <c r="E1259" s="38"/>
      <c r="F1259" s="111"/>
      <c r="G1259" s="228"/>
      <c r="H1259" s="111"/>
      <c r="I1259" s="285"/>
      <c r="J1259" s="112"/>
      <c r="K1259" s="228"/>
      <c r="L1259" s="112"/>
      <c r="M1259" s="200"/>
      <c r="N1259" s="113"/>
    </row>
    <row r="1260" spans="1:14" outlineLevel="2">
      <c r="A1260" s="138"/>
      <c r="B1260" s="139" t="s">
        <v>2799</v>
      </c>
      <c r="C1260" s="140" t="s">
        <v>2800</v>
      </c>
      <c r="D1260" s="139"/>
      <c r="E1260" s="139"/>
      <c r="F1260" s="141"/>
      <c r="G1260" s="231"/>
      <c r="H1260" s="167"/>
      <c r="I1260" s="138"/>
      <c r="J1260" s="142"/>
      <c r="K1260" s="231"/>
      <c r="L1260" s="168"/>
      <c r="M1260" s="206"/>
      <c r="N1260" s="143"/>
    </row>
    <row r="1261" spans="1:14" outlineLevel="3">
      <c r="A1261" s="104"/>
      <c r="B1261" s="38"/>
      <c r="C1261" s="110"/>
      <c r="D1261" s="38"/>
      <c r="E1261" s="38"/>
      <c r="F1261" s="111"/>
      <c r="G1261" s="228"/>
      <c r="H1261" s="111"/>
      <c r="I1261" s="285"/>
      <c r="J1261" s="112"/>
      <c r="K1261" s="228"/>
      <c r="L1261" s="112"/>
      <c r="M1261" s="200"/>
      <c r="N1261" s="113"/>
    </row>
    <row r="1262" spans="1:14" outlineLevel="3">
      <c r="A1262" s="340"/>
      <c r="B1262" s="341" t="s">
        <v>2801</v>
      </c>
      <c r="C1262" s="342" t="s">
        <v>2802</v>
      </c>
      <c r="D1262" s="341"/>
      <c r="E1262" s="341"/>
      <c r="F1262" s="343"/>
      <c r="G1262" s="344"/>
      <c r="H1262" s="167"/>
      <c r="I1262" s="340"/>
      <c r="J1262" s="157"/>
      <c r="K1262" s="344"/>
      <c r="L1262" s="168"/>
      <c r="M1262" s="215"/>
      <c r="N1262" s="158"/>
    </row>
    <row r="1263" spans="1:14" outlineLevel="4">
      <c r="A1263" s="126" t="s">
        <v>2803</v>
      </c>
      <c r="B1263" s="127" t="s">
        <v>2804</v>
      </c>
      <c r="C1263" s="133" t="s">
        <v>2805</v>
      </c>
      <c r="D1263" s="39" t="s">
        <v>326</v>
      </c>
      <c r="E1263" s="128">
        <v>10</v>
      </c>
      <c r="F1263" s="100">
        <v>294228</v>
      </c>
      <c r="G1263" s="186">
        <f t="shared" ref="G1263:G1275" si="87">F1263*E1263</f>
        <v>2942280</v>
      </c>
      <c r="H1263" s="100"/>
      <c r="I1263" s="187">
        <v>10</v>
      </c>
      <c r="J1263" s="101"/>
      <c r="K1263" s="186">
        <f t="shared" ref="K1263:K1275" si="88">J1263*I1263</f>
        <v>0</v>
      </c>
      <c r="L1263" s="101"/>
      <c r="M1263" s="188"/>
      <c r="N1263" s="129"/>
    </row>
    <row r="1264" spans="1:14" outlineLevel="4">
      <c r="A1264" s="126" t="s">
        <v>2806</v>
      </c>
      <c r="B1264" s="127" t="s">
        <v>2807</v>
      </c>
      <c r="C1264" s="133" t="s">
        <v>2808</v>
      </c>
      <c r="D1264" s="39" t="s">
        <v>326</v>
      </c>
      <c r="E1264" s="128">
        <v>136</v>
      </c>
      <c r="F1264" s="100">
        <v>157378</v>
      </c>
      <c r="G1264" s="186">
        <f t="shared" si="87"/>
        <v>21403408</v>
      </c>
      <c r="H1264" s="100"/>
      <c r="I1264" s="187">
        <v>136</v>
      </c>
      <c r="J1264" s="101"/>
      <c r="K1264" s="186">
        <f t="shared" si="88"/>
        <v>0</v>
      </c>
      <c r="L1264" s="101"/>
      <c r="M1264" s="188"/>
      <c r="N1264" s="129"/>
    </row>
    <row r="1265" spans="1:14" outlineLevel="4">
      <c r="A1265" s="126" t="s">
        <v>2809</v>
      </c>
      <c r="B1265" s="127" t="s">
        <v>2810</v>
      </c>
      <c r="C1265" s="133" t="s">
        <v>2811</v>
      </c>
      <c r="D1265" s="39" t="s">
        <v>326</v>
      </c>
      <c r="E1265" s="128">
        <v>150</v>
      </c>
      <c r="F1265" s="100">
        <v>116323</v>
      </c>
      <c r="G1265" s="186">
        <f t="shared" si="87"/>
        <v>17448450</v>
      </c>
      <c r="H1265" s="100"/>
      <c r="I1265" s="187">
        <v>150</v>
      </c>
      <c r="J1265" s="101"/>
      <c r="K1265" s="186">
        <f t="shared" si="88"/>
        <v>0</v>
      </c>
      <c r="L1265" s="101"/>
      <c r="M1265" s="188"/>
      <c r="N1265" s="129"/>
    </row>
    <row r="1266" spans="1:14" outlineLevel="4">
      <c r="A1266" s="126" t="s">
        <v>2812</v>
      </c>
      <c r="B1266" s="127" t="s">
        <v>2813</v>
      </c>
      <c r="C1266" s="133" t="s">
        <v>2814</v>
      </c>
      <c r="D1266" s="39" t="s">
        <v>326</v>
      </c>
      <c r="E1266" s="128">
        <v>40</v>
      </c>
      <c r="F1266" s="100">
        <v>102638</v>
      </c>
      <c r="G1266" s="186">
        <f t="shared" si="87"/>
        <v>4105520</v>
      </c>
      <c r="H1266" s="100"/>
      <c r="I1266" s="187">
        <v>40</v>
      </c>
      <c r="J1266" s="101"/>
      <c r="K1266" s="186">
        <f t="shared" si="88"/>
        <v>0</v>
      </c>
      <c r="L1266" s="101"/>
      <c r="M1266" s="188"/>
      <c r="N1266" s="129"/>
    </row>
    <row r="1267" spans="1:14" outlineLevel="4">
      <c r="A1267" s="126" t="s">
        <v>2815</v>
      </c>
      <c r="B1267" s="127" t="s">
        <v>2816</v>
      </c>
      <c r="C1267" s="133" t="s">
        <v>2817</v>
      </c>
      <c r="D1267" s="39" t="s">
        <v>326</v>
      </c>
      <c r="E1267" s="128">
        <v>4</v>
      </c>
      <c r="F1267" s="100">
        <v>253173</v>
      </c>
      <c r="G1267" s="186">
        <f t="shared" si="87"/>
        <v>1012692</v>
      </c>
      <c r="H1267" s="100"/>
      <c r="I1267" s="187">
        <v>4</v>
      </c>
      <c r="J1267" s="101"/>
      <c r="K1267" s="186">
        <f t="shared" si="88"/>
        <v>0</v>
      </c>
      <c r="L1267" s="101"/>
      <c r="M1267" s="188"/>
      <c r="N1267" s="129"/>
    </row>
    <row r="1268" spans="1:14" outlineLevel="4">
      <c r="A1268" s="126" t="s">
        <v>2818</v>
      </c>
      <c r="B1268" s="127" t="s">
        <v>2819</v>
      </c>
      <c r="C1268" s="133" t="s">
        <v>2820</v>
      </c>
      <c r="D1268" s="39" t="s">
        <v>326</v>
      </c>
      <c r="E1268" s="128">
        <v>8</v>
      </c>
      <c r="F1268" s="100">
        <v>225803</v>
      </c>
      <c r="G1268" s="186">
        <f t="shared" si="87"/>
        <v>1806424</v>
      </c>
      <c r="H1268" s="100"/>
      <c r="I1268" s="187">
        <v>8</v>
      </c>
      <c r="J1268" s="101"/>
      <c r="K1268" s="186">
        <f t="shared" si="88"/>
        <v>0</v>
      </c>
      <c r="L1268" s="101"/>
      <c r="M1268" s="188"/>
      <c r="N1268" s="129"/>
    </row>
    <row r="1269" spans="1:14" outlineLevel="4">
      <c r="A1269" s="126" t="s">
        <v>2821</v>
      </c>
      <c r="B1269" s="127" t="s">
        <v>2822</v>
      </c>
      <c r="C1269" s="133" t="s">
        <v>2823</v>
      </c>
      <c r="D1269" s="39" t="s">
        <v>326</v>
      </c>
      <c r="E1269" s="128">
        <v>4</v>
      </c>
      <c r="F1269" s="100">
        <v>786888</v>
      </c>
      <c r="G1269" s="186">
        <f t="shared" si="87"/>
        <v>3147552</v>
      </c>
      <c r="H1269" s="100"/>
      <c r="I1269" s="187">
        <v>4</v>
      </c>
      <c r="J1269" s="101"/>
      <c r="K1269" s="186">
        <f t="shared" si="88"/>
        <v>0</v>
      </c>
      <c r="L1269" s="101"/>
      <c r="M1269" s="188"/>
      <c r="N1269" s="129"/>
    </row>
    <row r="1270" spans="1:14" outlineLevel="4">
      <c r="A1270" s="126" t="s">
        <v>2824</v>
      </c>
      <c r="B1270" s="127" t="s">
        <v>2825</v>
      </c>
      <c r="C1270" s="133" t="s">
        <v>2826</v>
      </c>
      <c r="D1270" s="39" t="s">
        <v>326</v>
      </c>
      <c r="E1270" s="128">
        <v>8</v>
      </c>
      <c r="F1270" s="100">
        <v>636353</v>
      </c>
      <c r="G1270" s="186">
        <f t="shared" si="87"/>
        <v>5090824</v>
      </c>
      <c r="H1270" s="100"/>
      <c r="I1270" s="187">
        <v>8</v>
      </c>
      <c r="J1270" s="101"/>
      <c r="K1270" s="186">
        <f t="shared" si="88"/>
        <v>0</v>
      </c>
      <c r="L1270" s="101"/>
      <c r="M1270" s="188"/>
      <c r="N1270" s="129"/>
    </row>
    <row r="1271" spans="1:14" outlineLevel="4">
      <c r="A1271" s="126" t="s">
        <v>2827</v>
      </c>
      <c r="B1271" s="127" t="s">
        <v>2828</v>
      </c>
      <c r="C1271" s="133" t="s">
        <v>2829</v>
      </c>
      <c r="D1271" s="39" t="s">
        <v>326</v>
      </c>
      <c r="E1271" s="128">
        <v>14</v>
      </c>
      <c r="F1271" s="100">
        <v>526873</v>
      </c>
      <c r="G1271" s="186">
        <f t="shared" si="87"/>
        <v>7376222</v>
      </c>
      <c r="H1271" s="100"/>
      <c r="I1271" s="187">
        <v>14</v>
      </c>
      <c r="J1271" s="101"/>
      <c r="K1271" s="186">
        <f t="shared" si="88"/>
        <v>0</v>
      </c>
      <c r="L1271" s="101"/>
      <c r="M1271" s="188"/>
      <c r="N1271" s="129"/>
    </row>
    <row r="1272" spans="1:14" ht="23.25" outlineLevel="4">
      <c r="A1272" s="126" t="s">
        <v>2830</v>
      </c>
      <c r="B1272" s="127" t="s">
        <v>2831</v>
      </c>
      <c r="C1272" s="133" t="s">
        <v>2832</v>
      </c>
      <c r="D1272" s="39" t="s">
        <v>326</v>
      </c>
      <c r="E1272" s="128">
        <v>2</v>
      </c>
      <c r="F1272" s="100">
        <v>116323</v>
      </c>
      <c r="G1272" s="186">
        <f t="shared" si="87"/>
        <v>232646</v>
      </c>
      <c r="H1272" s="100"/>
      <c r="I1272" s="187">
        <v>2</v>
      </c>
      <c r="J1272" s="101"/>
      <c r="K1272" s="186">
        <f t="shared" si="88"/>
        <v>0</v>
      </c>
      <c r="L1272" s="101"/>
      <c r="M1272" s="188"/>
      <c r="N1272" s="129"/>
    </row>
    <row r="1273" spans="1:14" ht="23.25" outlineLevel="4">
      <c r="A1273" s="126" t="s">
        <v>2833</v>
      </c>
      <c r="B1273" s="127" t="s">
        <v>2834</v>
      </c>
      <c r="C1273" s="133" t="s">
        <v>2835</v>
      </c>
      <c r="D1273" s="39" t="s">
        <v>326</v>
      </c>
      <c r="E1273" s="128">
        <v>2</v>
      </c>
      <c r="F1273" s="100">
        <v>1320603</v>
      </c>
      <c r="G1273" s="186">
        <f t="shared" si="87"/>
        <v>2641206</v>
      </c>
      <c r="H1273" s="100"/>
      <c r="I1273" s="187">
        <v>2</v>
      </c>
      <c r="J1273" s="101"/>
      <c r="K1273" s="186">
        <f t="shared" si="88"/>
        <v>0</v>
      </c>
      <c r="L1273" s="101"/>
      <c r="M1273" s="188"/>
      <c r="N1273" s="129"/>
    </row>
    <row r="1274" spans="1:14" ht="23.25" outlineLevel="4">
      <c r="A1274" s="126" t="s">
        <v>2836</v>
      </c>
      <c r="B1274" s="127" t="s">
        <v>2837</v>
      </c>
      <c r="C1274" s="133" t="s">
        <v>2838</v>
      </c>
      <c r="D1274" s="39" t="s">
        <v>326</v>
      </c>
      <c r="E1274" s="128">
        <v>4</v>
      </c>
      <c r="F1274" s="100">
        <v>1087958</v>
      </c>
      <c r="G1274" s="186">
        <f t="shared" si="87"/>
        <v>4351832</v>
      </c>
      <c r="H1274" s="100"/>
      <c r="I1274" s="187">
        <v>4</v>
      </c>
      <c r="J1274" s="101"/>
      <c r="K1274" s="186">
        <f t="shared" si="88"/>
        <v>0</v>
      </c>
      <c r="L1274" s="101"/>
      <c r="M1274" s="188"/>
      <c r="N1274" s="129"/>
    </row>
    <row r="1275" spans="1:14" ht="23.25" outlineLevel="4">
      <c r="A1275" s="126" t="s">
        <v>2839</v>
      </c>
      <c r="B1275" s="127" t="s">
        <v>2840</v>
      </c>
      <c r="C1275" s="133" t="s">
        <v>2841</v>
      </c>
      <c r="D1275" s="39" t="s">
        <v>326</v>
      </c>
      <c r="E1275" s="128">
        <v>20</v>
      </c>
      <c r="F1275" s="100">
        <v>472133</v>
      </c>
      <c r="G1275" s="186">
        <f t="shared" si="87"/>
        <v>9442660</v>
      </c>
      <c r="H1275" s="100"/>
      <c r="I1275" s="187">
        <v>20</v>
      </c>
      <c r="J1275" s="101"/>
      <c r="K1275" s="186">
        <f t="shared" si="88"/>
        <v>0</v>
      </c>
      <c r="L1275" s="101"/>
      <c r="M1275" s="188"/>
      <c r="N1275" s="129"/>
    </row>
    <row r="1276" spans="1:14" outlineLevel="4">
      <c r="A1276" s="104"/>
      <c r="B1276" s="38"/>
      <c r="C1276" s="110"/>
      <c r="D1276" s="38"/>
      <c r="E1276" s="128"/>
      <c r="F1276" s="111"/>
      <c r="G1276" s="228"/>
      <c r="H1276" s="111"/>
      <c r="I1276" s="187"/>
      <c r="J1276" s="112"/>
      <c r="K1276" s="228"/>
      <c r="L1276" s="112"/>
      <c r="M1276" s="200"/>
      <c r="N1276" s="113"/>
    </row>
    <row r="1277" spans="1:14" outlineLevel="3">
      <c r="A1277" s="340"/>
      <c r="B1277" s="341"/>
      <c r="C1277" s="342" t="s">
        <v>2842</v>
      </c>
      <c r="D1277" s="341"/>
      <c r="E1277" s="341"/>
      <c r="F1277" s="343"/>
      <c r="G1277" s="344">
        <f>SUM(G1263:G1275)</f>
        <v>81001716</v>
      </c>
      <c r="H1277" s="167"/>
      <c r="I1277" s="340"/>
      <c r="J1277" s="157"/>
      <c r="K1277" s="344">
        <f>SUM(K1263:K1275)</f>
        <v>0</v>
      </c>
      <c r="L1277" s="168"/>
      <c r="M1277" s="215"/>
      <c r="N1277" s="158"/>
    </row>
    <row r="1278" spans="1:14" outlineLevel="3">
      <c r="A1278" s="104"/>
      <c r="B1278" s="38"/>
      <c r="C1278" s="110"/>
      <c r="D1278" s="38"/>
      <c r="E1278" s="38"/>
      <c r="F1278" s="111"/>
      <c r="G1278" s="228"/>
      <c r="H1278" s="111"/>
      <c r="I1278" s="285"/>
      <c r="J1278" s="112"/>
      <c r="K1278" s="228"/>
      <c r="L1278" s="112"/>
      <c r="M1278" s="200"/>
      <c r="N1278" s="113"/>
    </row>
    <row r="1279" spans="1:14" outlineLevel="2">
      <c r="A1279" s="138"/>
      <c r="B1279" s="139"/>
      <c r="C1279" s="140" t="s">
        <v>2843</v>
      </c>
      <c r="D1279" s="139"/>
      <c r="E1279" s="139"/>
      <c r="F1279" s="141"/>
      <c r="G1279" s="231">
        <f>G1277</f>
        <v>81001716</v>
      </c>
      <c r="H1279" s="167"/>
      <c r="I1279" s="138"/>
      <c r="J1279" s="142"/>
      <c r="K1279" s="231">
        <f>K1277</f>
        <v>0</v>
      </c>
      <c r="L1279" s="168"/>
      <c r="M1279" s="206"/>
      <c r="N1279" s="143"/>
    </row>
    <row r="1280" spans="1:14" outlineLevel="2">
      <c r="A1280" s="104"/>
      <c r="B1280" s="38"/>
      <c r="C1280" s="110"/>
      <c r="D1280" s="38"/>
      <c r="E1280" s="38"/>
      <c r="F1280" s="111"/>
      <c r="G1280" s="228"/>
      <c r="H1280" s="111"/>
      <c r="I1280" s="285"/>
      <c r="J1280" s="112"/>
      <c r="K1280" s="228"/>
      <c r="L1280" s="112"/>
      <c r="M1280" s="200"/>
      <c r="N1280" s="113"/>
    </row>
    <row r="1281" spans="1:14" outlineLevel="2">
      <c r="A1281" s="138"/>
      <c r="B1281" s="139" t="s">
        <v>2844</v>
      </c>
      <c r="C1281" s="140" t="s">
        <v>2845</v>
      </c>
      <c r="D1281" s="139"/>
      <c r="E1281" s="139"/>
      <c r="F1281" s="141"/>
      <c r="G1281" s="231"/>
      <c r="H1281" s="167"/>
      <c r="I1281" s="138"/>
      <c r="J1281" s="142"/>
      <c r="K1281" s="231"/>
      <c r="L1281" s="168"/>
      <c r="M1281" s="206"/>
      <c r="N1281" s="143"/>
    </row>
    <row r="1282" spans="1:14" ht="28.5" outlineLevel="3">
      <c r="A1282" s="340"/>
      <c r="B1282" s="341" t="s">
        <v>2846</v>
      </c>
      <c r="C1282" s="342" t="s">
        <v>2847</v>
      </c>
      <c r="D1282" s="341"/>
      <c r="E1282" s="341"/>
      <c r="F1282" s="343"/>
      <c r="G1282" s="344"/>
      <c r="H1282" s="167"/>
      <c r="I1282" s="340"/>
      <c r="J1282" s="157"/>
      <c r="K1282" s="344"/>
      <c r="L1282" s="168"/>
      <c r="M1282" s="215"/>
      <c r="N1282" s="158"/>
    </row>
    <row r="1283" spans="1:14" ht="28.5" outlineLevel="4">
      <c r="A1283" s="126" t="s">
        <v>2848</v>
      </c>
      <c r="B1283" s="127" t="s">
        <v>2849</v>
      </c>
      <c r="C1283" s="133" t="s">
        <v>2850</v>
      </c>
      <c r="D1283" s="39" t="s">
        <v>326</v>
      </c>
      <c r="E1283" s="128">
        <v>67</v>
      </c>
      <c r="F1283" s="100">
        <v>1075778</v>
      </c>
      <c r="G1283" s="186">
        <f t="shared" ref="G1283:G1293" si="89">F1283*E1283</f>
        <v>72077126</v>
      </c>
      <c r="H1283" s="100"/>
      <c r="I1283" s="187">
        <v>67</v>
      </c>
      <c r="J1283" s="101"/>
      <c r="K1283" s="186">
        <f t="shared" ref="K1283:K1293" si="90">J1283*I1283</f>
        <v>0</v>
      </c>
      <c r="L1283" s="101"/>
      <c r="M1283" s="188"/>
      <c r="N1283" s="129"/>
    </row>
    <row r="1284" spans="1:14" ht="28.5" outlineLevel="4">
      <c r="A1284" s="126" t="s">
        <v>2851</v>
      </c>
      <c r="B1284" s="127" t="s">
        <v>2852</v>
      </c>
      <c r="C1284" s="133" t="s">
        <v>2853</v>
      </c>
      <c r="D1284" s="39" t="s">
        <v>326</v>
      </c>
      <c r="E1284" s="128">
        <v>76</v>
      </c>
      <c r="F1284" s="100">
        <v>1019533</v>
      </c>
      <c r="G1284" s="186">
        <f t="shared" si="89"/>
        <v>77484508</v>
      </c>
      <c r="H1284" s="100"/>
      <c r="I1284" s="187">
        <v>76</v>
      </c>
      <c r="J1284" s="101"/>
      <c r="K1284" s="186">
        <f t="shared" si="90"/>
        <v>0</v>
      </c>
      <c r="L1284" s="101"/>
      <c r="M1284" s="188"/>
      <c r="N1284" s="129"/>
    </row>
    <row r="1285" spans="1:14" ht="28.5" outlineLevel="4">
      <c r="A1285" s="126" t="s">
        <v>2854</v>
      </c>
      <c r="B1285" s="127" t="s">
        <v>2855</v>
      </c>
      <c r="C1285" s="133" t="s">
        <v>2856</v>
      </c>
      <c r="D1285" s="39" t="s">
        <v>326</v>
      </c>
      <c r="E1285" s="128">
        <v>18</v>
      </c>
      <c r="F1285" s="100">
        <v>900473</v>
      </c>
      <c r="G1285" s="186">
        <f t="shared" si="89"/>
        <v>16208514</v>
      </c>
      <c r="H1285" s="100"/>
      <c r="I1285" s="187">
        <v>18</v>
      </c>
      <c r="J1285" s="101"/>
      <c r="K1285" s="186">
        <f t="shared" si="90"/>
        <v>0</v>
      </c>
      <c r="L1285" s="101"/>
      <c r="M1285" s="188"/>
      <c r="N1285" s="129"/>
    </row>
    <row r="1286" spans="1:14" ht="28.5" outlineLevel="4">
      <c r="A1286" s="126" t="s">
        <v>2857</v>
      </c>
      <c r="B1286" s="127" t="s">
        <v>2858</v>
      </c>
      <c r="C1286" s="133" t="s">
        <v>2859</v>
      </c>
      <c r="D1286" s="39" t="s">
        <v>326</v>
      </c>
      <c r="E1286" s="128">
        <v>92</v>
      </c>
      <c r="F1286" s="100">
        <v>563822</v>
      </c>
      <c r="G1286" s="186">
        <f t="shared" si="89"/>
        <v>51871624</v>
      </c>
      <c r="H1286" s="100"/>
      <c r="I1286" s="187">
        <v>92</v>
      </c>
      <c r="J1286" s="101"/>
      <c r="K1286" s="186">
        <f t="shared" si="90"/>
        <v>0</v>
      </c>
      <c r="L1286" s="101"/>
      <c r="M1286" s="188"/>
      <c r="N1286" s="129"/>
    </row>
    <row r="1287" spans="1:14" ht="28.5" outlineLevel="4">
      <c r="A1287" s="126" t="s">
        <v>2860</v>
      </c>
      <c r="B1287" s="127" t="s">
        <v>2861</v>
      </c>
      <c r="C1287" s="133" t="s">
        <v>2862</v>
      </c>
      <c r="D1287" s="39" t="s">
        <v>326</v>
      </c>
      <c r="E1287" s="128">
        <v>65</v>
      </c>
      <c r="F1287" s="100">
        <v>804678</v>
      </c>
      <c r="G1287" s="186">
        <f t="shared" si="89"/>
        <v>52304070</v>
      </c>
      <c r="H1287" s="100"/>
      <c r="I1287" s="187">
        <v>65</v>
      </c>
      <c r="J1287" s="101"/>
      <c r="K1287" s="186">
        <f t="shared" si="90"/>
        <v>0</v>
      </c>
      <c r="L1287" s="101"/>
      <c r="M1287" s="188"/>
      <c r="N1287" s="129"/>
    </row>
    <row r="1288" spans="1:14" ht="42" outlineLevel="4">
      <c r="A1288" s="126" t="s">
        <v>2863</v>
      </c>
      <c r="B1288" s="127" t="s">
        <v>2864</v>
      </c>
      <c r="C1288" s="133" t="s">
        <v>2865</v>
      </c>
      <c r="D1288" s="39" t="s">
        <v>326</v>
      </c>
      <c r="E1288" s="128">
        <v>3</v>
      </c>
      <c r="F1288" s="100">
        <v>3128254</v>
      </c>
      <c r="G1288" s="186">
        <f t="shared" si="89"/>
        <v>9384762</v>
      </c>
      <c r="H1288" s="100"/>
      <c r="I1288" s="187">
        <v>3</v>
      </c>
      <c r="J1288" s="101"/>
      <c r="K1288" s="186">
        <f t="shared" si="90"/>
        <v>0</v>
      </c>
      <c r="L1288" s="101"/>
      <c r="M1288" s="188"/>
      <c r="N1288" s="129"/>
    </row>
    <row r="1289" spans="1:14" ht="28.5" outlineLevel="4">
      <c r="A1289" s="126" t="s">
        <v>2866</v>
      </c>
      <c r="B1289" s="127" t="s">
        <v>2867</v>
      </c>
      <c r="C1289" s="133" t="s">
        <v>2868</v>
      </c>
      <c r="D1289" s="39" t="s">
        <v>326</v>
      </c>
      <c r="E1289" s="128">
        <v>4</v>
      </c>
      <c r="F1289" s="100">
        <v>2580854</v>
      </c>
      <c r="G1289" s="186">
        <f t="shared" si="89"/>
        <v>10323416</v>
      </c>
      <c r="H1289" s="100"/>
      <c r="I1289" s="187">
        <v>4</v>
      </c>
      <c r="J1289" s="101"/>
      <c r="K1289" s="186">
        <f t="shared" si="90"/>
        <v>0</v>
      </c>
      <c r="L1289" s="101"/>
      <c r="M1289" s="188"/>
      <c r="N1289" s="129"/>
    </row>
    <row r="1290" spans="1:14" ht="42" outlineLevel="4">
      <c r="A1290" s="126" t="s">
        <v>2869</v>
      </c>
      <c r="B1290" s="127" t="s">
        <v>2870</v>
      </c>
      <c r="C1290" s="133" t="s">
        <v>2871</v>
      </c>
      <c r="D1290" s="39" t="s">
        <v>326</v>
      </c>
      <c r="E1290" s="128">
        <v>4</v>
      </c>
      <c r="F1290" s="100">
        <v>1075778</v>
      </c>
      <c r="G1290" s="186">
        <f t="shared" si="89"/>
        <v>4303112</v>
      </c>
      <c r="H1290" s="100"/>
      <c r="I1290" s="187">
        <v>4</v>
      </c>
      <c r="J1290" s="101"/>
      <c r="K1290" s="186">
        <f t="shared" si="90"/>
        <v>0</v>
      </c>
      <c r="L1290" s="101"/>
      <c r="M1290" s="188"/>
      <c r="N1290" s="129"/>
    </row>
    <row r="1291" spans="1:14" ht="28.5" outlineLevel="4">
      <c r="A1291" s="126" t="s">
        <v>2872</v>
      </c>
      <c r="B1291" s="127" t="s">
        <v>2873</v>
      </c>
      <c r="C1291" s="133" t="s">
        <v>2874</v>
      </c>
      <c r="D1291" s="39" t="s">
        <v>326</v>
      </c>
      <c r="E1291" s="128">
        <v>7</v>
      </c>
      <c r="F1291" s="100">
        <v>11476104</v>
      </c>
      <c r="G1291" s="186">
        <f t="shared" si="89"/>
        <v>80332728</v>
      </c>
      <c r="H1291" s="100"/>
      <c r="I1291" s="187">
        <v>7</v>
      </c>
      <c r="J1291" s="101"/>
      <c r="K1291" s="186">
        <f t="shared" si="90"/>
        <v>0</v>
      </c>
      <c r="L1291" s="101"/>
      <c r="M1291" s="188"/>
      <c r="N1291" s="129"/>
    </row>
    <row r="1292" spans="1:14" ht="28.5" outlineLevel="4">
      <c r="A1292" s="126" t="s">
        <v>2875</v>
      </c>
      <c r="B1292" s="127" t="s">
        <v>2876</v>
      </c>
      <c r="C1292" s="133" t="s">
        <v>2877</v>
      </c>
      <c r="D1292" s="39" t="s">
        <v>326</v>
      </c>
      <c r="E1292" s="128">
        <v>6</v>
      </c>
      <c r="F1292" s="100">
        <v>3900225</v>
      </c>
      <c r="G1292" s="186">
        <f t="shared" si="89"/>
        <v>23401350</v>
      </c>
      <c r="H1292" s="100"/>
      <c r="I1292" s="187">
        <v>6</v>
      </c>
      <c r="J1292" s="101"/>
      <c r="K1292" s="186">
        <f t="shared" si="90"/>
        <v>0</v>
      </c>
      <c r="L1292" s="101"/>
      <c r="M1292" s="188"/>
      <c r="N1292" s="129"/>
    </row>
    <row r="1293" spans="1:14" ht="42" outlineLevel="4">
      <c r="A1293" s="126" t="s">
        <v>2878</v>
      </c>
      <c r="B1293" s="127" t="s">
        <v>2879</v>
      </c>
      <c r="C1293" s="133" t="s">
        <v>2880</v>
      </c>
      <c r="D1293" s="39" t="s">
        <v>326</v>
      </c>
      <c r="E1293" s="128">
        <v>1</v>
      </c>
      <c r="F1293" s="100">
        <v>4733505</v>
      </c>
      <c r="G1293" s="186">
        <f t="shared" si="89"/>
        <v>4733505</v>
      </c>
      <c r="H1293" s="100"/>
      <c r="I1293" s="187">
        <v>1</v>
      </c>
      <c r="J1293" s="101"/>
      <c r="K1293" s="186">
        <f t="shared" si="90"/>
        <v>0</v>
      </c>
      <c r="L1293" s="101"/>
      <c r="M1293" s="188"/>
      <c r="N1293" s="129"/>
    </row>
    <row r="1294" spans="1:14" outlineLevel="4">
      <c r="A1294" s="104"/>
      <c r="B1294" s="38"/>
      <c r="C1294" s="110"/>
      <c r="D1294" s="38"/>
      <c r="E1294" s="38"/>
      <c r="F1294" s="111"/>
      <c r="G1294" s="228"/>
      <c r="H1294" s="111"/>
      <c r="I1294" s="285"/>
      <c r="J1294" s="112"/>
      <c r="K1294" s="228"/>
      <c r="L1294" s="112"/>
      <c r="M1294" s="200"/>
      <c r="N1294" s="113"/>
    </row>
    <row r="1295" spans="1:14" ht="28.5" outlineLevel="3">
      <c r="A1295" s="340"/>
      <c r="B1295" s="341"/>
      <c r="C1295" s="342" t="s">
        <v>2881</v>
      </c>
      <c r="D1295" s="341"/>
      <c r="E1295" s="341"/>
      <c r="F1295" s="343"/>
      <c r="G1295" s="344">
        <f>SUM(G1283:G1293)</f>
        <v>402424715</v>
      </c>
      <c r="H1295" s="167"/>
      <c r="I1295" s="340"/>
      <c r="J1295" s="157"/>
      <c r="K1295" s="344">
        <f>SUM(K1283:K1293)</f>
        <v>0</v>
      </c>
      <c r="L1295" s="168"/>
      <c r="M1295" s="215"/>
      <c r="N1295" s="158"/>
    </row>
    <row r="1296" spans="1:14" outlineLevel="3">
      <c r="A1296" s="104"/>
      <c r="B1296" s="38"/>
      <c r="C1296" s="110"/>
      <c r="D1296" s="38"/>
      <c r="E1296" s="38"/>
      <c r="F1296" s="111"/>
      <c r="G1296" s="228"/>
      <c r="H1296" s="111"/>
      <c r="I1296" s="285"/>
      <c r="J1296" s="112"/>
      <c r="K1296" s="228"/>
      <c r="L1296" s="112"/>
      <c r="M1296" s="200"/>
      <c r="N1296" s="113"/>
    </row>
    <row r="1297" spans="1:14" outlineLevel="3">
      <c r="A1297" s="340"/>
      <c r="B1297" s="341" t="s">
        <v>2882</v>
      </c>
      <c r="C1297" s="342" t="s">
        <v>2883</v>
      </c>
      <c r="D1297" s="341"/>
      <c r="E1297" s="341"/>
      <c r="F1297" s="343"/>
      <c r="G1297" s="344"/>
      <c r="H1297" s="167"/>
      <c r="I1297" s="340"/>
      <c r="J1297" s="157"/>
      <c r="K1297" s="344"/>
      <c r="L1297" s="168"/>
      <c r="M1297" s="215"/>
      <c r="N1297" s="158"/>
    </row>
    <row r="1298" spans="1:14" ht="28.5" outlineLevel="4">
      <c r="A1298" s="126" t="s">
        <v>2884</v>
      </c>
      <c r="B1298" s="127" t="s">
        <v>2885</v>
      </c>
      <c r="C1298" s="133" t="s">
        <v>2886</v>
      </c>
      <c r="D1298" s="39" t="s">
        <v>326</v>
      </c>
      <c r="E1298" s="128">
        <v>24</v>
      </c>
      <c r="F1298" s="100">
        <v>925731</v>
      </c>
      <c r="G1298" s="186">
        <f>F1298*E1298</f>
        <v>22217544</v>
      </c>
      <c r="H1298" s="100"/>
      <c r="I1298" s="187">
        <v>24</v>
      </c>
      <c r="J1298" s="101"/>
      <c r="K1298" s="186">
        <f>J1298*I1298</f>
        <v>0</v>
      </c>
      <c r="L1298" s="101"/>
      <c r="M1298" s="188"/>
      <c r="N1298" s="129"/>
    </row>
    <row r="1299" spans="1:14" outlineLevel="4">
      <c r="A1299" s="126" t="s">
        <v>2887</v>
      </c>
      <c r="B1299" s="127" t="s">
        <v>2888</v>
      </c>
      <c r="C1299" s="133" t="s">
        <v>2889</v>
      </c>
      <c r="D1299" s="39" t="s">
        <v>326</v>
      </c>
      <c r="E1299" s="128">
        <v>24</v>
      </c>
      <c r="F1299" s="100">
        <v>119060</v>
      </c>
      <c r="G1299" s="186">
        <f>F1299*E1299</f>
        <v>2857440</v>
      </c>
      <c r="H1299" s="100"/>
      <c r="I1299" s="187">
        <v>24</v>
      </c>
      <c r="J1299" s="101"/>
      <c r="K1299" s="186">
        <f>J1299*I1299</f>
        <v>0</v>
      </c>
      <c r="L1299" s="101"/>
      <c r="M1299" s="188"/>
      <c r="N1299" s="129"/>
    </row>
    <row r="1300" spans="1:14" outlineLevel="4">
      <c r="A1300" s="104"/>
      <c r="B1300" s="38"/>
      <c r="C1300" s="110"/>
      <c r="D1300" s="38"/>
      <c r="E1300" s="38"/>
      <c r="F1300" s="111"/>
      <c r="G1300" s="228"/>
      <c r="H1300" s="111"/>
      <c r="I1300" s="285"/>
      <c r="J1300" s="112"/>
      <c r="K1300" s="228"/>
      <c r="L1300" s="112"/>
      <c r="M1300" s="200"/>
      <c r="N1300" s="113"/>
    </row>
    <row r="1301" spans="1:14" outlineLevel="3">
      <c r="A1301" s="340"/>
      <c r="B1301" s="341"/>
      <c r="C1301" s="342" t="s">
        <v>2890</v>
      </c>
      <c r="D1301" s="341"/>
      <c r="E1301" s="341"/>
      <c r="F1301" s="343"/>
      <c r="G1301" s="344">
        <f>SUM(G1298:G1299)</f>
        <v>25074984</v>
      </c>
      <c r="H1301" s="167"/>
      <c r="I1301" s="340"/>
      <c r="J1301" s="157"/>
      <c r="K1301" s="344">
        <f>SUM(K1298:K1299)</f>
        <v>0</v>
      </c>
      <c r="L1301" s="168"/>
      <c r="M1301" s="215"/>
      <c r="N1301" s="158"/>
    </row>
    <row r="1302" spans="1:14" outlineLevel="3">
      <c r="A1302" s="104"/>
      <c r="B1302" s="38"/>
      <c r="C1302" s="110"/>
      <c r="D1302" s="38"/>
      <c r="E1302" s="38"/>
      <c r="F1302" s="111"/>
      <c r="G1302" s="228"/>
      <c r="H1302" s="111"/>
      <c r="I1302" s="285"/>
      <c r="J1302" s="112"/>
      <c r="K1302" s="228"/>
      <c r="L1302" s="112"/>
      <c r="M1302" s="200"/>
      <c r="N1302" s="113"/>
    </row>
    <row r="1303" spans="1:14" outlineLevel="3">
      <c r="A1303" s="340"/>
      <c r="B1303" s="341" t="s">
        <v>2891</v>
      </c>
      <c r="C1303" s="342" t="s">
        <v>2892</v>
      </c>
      <c r="D1303" s="341"/>
      <c r="E1303" s="341"/>
      <c r="F1303" s="343"/>
      <c r="G1303" s="344"/>
      <c r="H1303" s="167"/>
      <c r="I1303" s="340"/>
      <c r="J1303" s="157"/>
      <c r="K1303" s="344"/>
      <c r="L1303" s="168"/>
      <c r="M1303" s="215"/>
      <c r="N1303" s="158"/>
    </row>
    <row r="1304" spans="1:14" ht="28.5" outlineLevel="4">
      <c r="A1304" s="126" t="s">
        <v>2893</v>
      </c>
      <c r="B1304" s="127" t="s">
        <v>2894</v>
      </c>
      <c r="C1304" s="133" t="s">
        <v>2895</v>
      </c>
      <c r="D1304" s="39" t="s">
        <v>326</v>
      </c>
      <c r="E1304" s="128">
        <v>20</v>
      </c>
      <c r="F1304" s="100">
        <v>614956</v>
      </c>
      <c r="G1304" s="186">
        <f>F1304*E1304</f>
        <v>12299120</v>
      </c>
      <c r="H1304" s="100"/>
      <c r="I1304" s="187">
        <v>20</v>
      </c>
      <c r="J1304" s="101"/>
      <c r="K1304" s="186">
        <f>J1304*I1304</f>
        <v>0</v>
      </c>
      <c r="L1304" s="101"/>
      <c r="M1304" s="188"/>
      <c r="N1304" s="129"/>
    </row>
    <row r="1305" spans="1:14" ht="28.5" outlineLevel="4">
      <c r="A1305" s="126" t="s">
        <v>2896</v>
      </c>
      <c r="B1305" s="127" t="s">
        <v>2897</v>
      </c>
      <c r="C1305" s="133" t="s">
        <v>2898</v>
      </c>
      <c r="D1305" s="39" t="s">
        <v>326</v>
      </c>
      <c r="E1305" s="128">
        <v>8</v>
      </c>
      <c r="F1305" s="100">
        <v>594428</v>
      </c>
      <c r="G1305" s="186">
        <f>F1305*E1305</f>
        <v>4755424</v>
      </c>
      <c r="H1305" s="100"/>
      <c r="I1305" s="187">
        <v>8</v>
      </c>
      <c r="J1305" s="101"/>
      <c r="K1305" s="186">
        <f>J1305*I1305</f>
        <v>0</v>
      </c>
      <c r="L1305" s="101"/>
      <c r="M1305" s="188"/>
      <c r="N1305" s="129"/>
    </row>
    <row r="1306" spans="1:14" ht="28.5" outlineLevel="4">
      <c r="A1306" s="126" t="s">
        <v>2899</v>
      </c>
      <c r="B1306" s="127" t="s">
        <v>2900</v>
      </c>
      <c r="C1306" s="133" t="s">
        <v>2901</v>
      </c>
      <c r="D1306" s="39" t="s">
        <v>326</v>
      </c>
      <c r="E1306" s="128">
        <v>28</v>
      </c>
      <c r="F1306" s="100">
        <v>141681</v>
      </c>
      <c r="G1306" s="186">
        <f>F1306*E1306</f>
        <v>3967068</v>
      </c>
      <c r="H1306" s="100"/>
      <c r="I1306" s="187">
        <v>28</v>
      </c>
      <c r="J1306" s="101"/>
      <c r="K1306" s="186">
        <f>J1306*I1306</f>
        <v>0</v>
      </c>
      <c r="L1306" s="101"/>
      <c r="M1306" s="188"/>
      <c r="N1306" s="129"/>
    </row>
    <row r="1307" spans="1:14" outlineLevel="4">
      <c r="A1307" s="104"/>
      <c r="B1307" s="38"/>
      <c r="C1307" s="110"/>
      <c r="D1307" s="38"/>
      <c r="E1307" s="38"/>
      <c r="F1307" s="111"/>
      <c r="G1307" s="228"/>
      <c r="H1307" s="111"/>
      <c r="I1307" s="285"/>
      <c r="J1307" s="112"/>
      <c r="K1307" s="228"/>
      <c r="L1307" s="112"/>
      <c r="M1307" s="200"/>
      <c r="N1307" s="113"/>
    </row>
    <row r="1308" spans="1:14" outlineLevel="3">
      <c r="A1308" s="340"/>
      <c r="B1308" s="341"/>
      <c r="C1308" s="342" t="s">
        <v>2902</v>
      </c>
      <c r="D1308" s="341"/>
      <c r="E1308" s="341"/>
      <c r="F1308" s="343"/>
      <c r="G1308" s="344">
        <f>SUM(G1304:G1306)</f>
        <v>21021612</v>
      </c>
      <c r="H1308" s="167"/>
      <c r="I1308" s="340"/>
      <c r="J1308" s="157"/>
      <c r="K1308" s="344">
        <f>SUM(K1304:K1306)</f>
        <v>0</v>
      </c>
      <c r="L1308" s="168"/>
      <c r="M1308" s="215"/>
      <c r="N1308" s="158"/>
    </row>
    <row r="1309" spans="1:14" outlineLevel="3">
      <c r="A1309" s="104"/>
      <c r="B1309" s="38"/>
      <c r="C1309" s="110"/>
      <c r="D1309" s="38"/>
      <c r="E1309" s="38"/>
      <c r="F1309" s="111"/>
      <c r="G1309" s="228"/>
      <c r="H1309" s="111"/>
      <c r="I1309" s="285"/>
      <c r="J1309" s="112"/>
      <c r="K1309" s="228"/>
      <c r="L1309" s="112"/>
      <c r="M1309" s="200"/>
      <c r="N1309" s="113"/>
    </row>
    <row r="1310" spans="1:14" outlineLevel="3">
      <c r="A1310" s="340"/>
      <c r="B1310" s="341" t="s">
        <v>2903</v>
      </c>
      <c r="C1310" s="342" t="s">
        <v>2904</v>
      </c>
      <c r="D1310" s="341"/>
      <c r="E1310" s="341"/>
      <c r="F1310" s="343"/>
      <c r="G1310" s="344"/>
      <c r="H1310" s="167"/>
      <c r="I1310" s="340"/>
      <c r="J1310" s="157"/>
      <c r="K1310" s="344"/>
      <c r="L1310" s="168"/>
      <c r="M1310" s="215"/>
      <c r="N1310" s="158"/>
    </row>
    <row r="1311" spans="1:14" outlineLevel="4">
      <c r="A1311" s="126" t="s">
        <v>2905</v>
      </c>
      <c r="B1311" s="127" t="s">
        <v>2906</v>
      </c>
      <c r="C1311" s="133" t="s">
        <v>2907</v>
      </c>
      <c r="D1311" s="39" t="s">
        <v>326</v>
      </c>
      <c r="E1311" s="128">
        <v>8</v>
      </c>
      <c r="F1311" s="100">
        <v>1169563</v>
      </c>
      <c r="G1311" s="186">
        <f t="shared" ref="G1311:G1316" si="91">F1311*E1311</f>
        <v>9356504</v>
      </c>
      <c r="H1311" s="100"/>
      <c r="I1311" s="187">
        <v>8</v>
      </c>
      <c r="J1311" s="101"/>
      <c r="K1311" s="186">
        <f t="shared" ref="K1311:K1316" si="92">J1311*I1311</f>
        <v>0</v>
      </c>
      <c r="L1311" s="101"/>
      <c r="M1311" s="188"/>
      <c r="N1311" s="129"/>
    </row>
    <row r="1312" spans="1:14" outlineLevel="4">
      <c r="A1312" s="126" t="s">
        <v>2908</v>
      </c>
      <c r="B1312" s="127" t="s">
        <v>2909</v>
      </c>
      <c r="C1312" s="133" t="s">
        <v>2910</v>
      </c>
      <c r="D1312" s="39" t="s">
        <v>326</v>
      </c>
      <c r="E1312" s="128">
        <v>8</v>
      </c>
      <c r="F1312" s="100">
        <v>1018164</v>
      </c>
      <c r="G1312" s="186">
        <f t="shared" si="91"/>
        <v>8145312</v>
      </c>
      <c r="H1312" s="100"/>
      <c r="I1312" s="187">
        <v>8</v>
      </c>
      <c r="J1312" s="101"/>
      <c r="K1312" s="186">
        <f t="shared" si="92"/>
        <v>0</v>
      </c>
      <c r="L1312" s="101"/>
      <c r="M1312" s="188"/>
      <c r="N1312" s="129"/>
    </row>
    <row r="1313" spans="1:14" outlineLevel="4">
      <c r="A1313" s="126" t="s">
        <v>2911</v>
      </c>
      <c r="B1313" s="127" t="s">
        <v>2912</v>
      </c>
      <c r="C1313" s="133" t="s">
        <v>2913</v>
      </c>
      <c r="D1313" s="39" t="s">
        <v>326</v>
      </c>
      <c r="E1313" s="128">
        <v>12</v>
      </c>
      <c r="F1313" s="100">
        <v>736163</v>
      </c>
      <c r="G1313" s="186">
        <f t="shared" si="91"/>
        <v>8833956</v>
      </c>
      <c r="H1313" s="100"/>
      <c r="I1313" s="187">
        <v>12</v>
      </c>
      <c r="J1313" s="101"/>
      <c r="K1313" s="186">
        <f t="shared" si="92"/>
        <v>0</v>
      </c>
      <c r="L1313" s="101"/>
      <c r="M1313" s="188"/>
      <c r="N1313" s="129"/>
    </row>
    <row r="1314" spans="1:14" outlineLevel="4">
      <c r="A1314" s="126" t="s">
        <v>2914</v>
      </c>
      <c r="B1314" s="127" t="s">
        <v>2915</v>
      </c>
      <c r="C1314" s="133" t="s">
        <v>2916</v>
      </c>
      <c r="D1314" s="39" t="s">
        <v>326</v>
      </c>
      <c r="E1314" s="128">
        <v>4</v>
      </c>
      <c r="F1314" s="100">
        <v>1169563</v>
      </c>
      <c r="G1314" s="186">
        <f t="shared" si="91"/>
        <v>4678252</v>
      </c>
      <c r="H1314" s="100"/>
      <c r="I1314" s="187">
        <v>4</v>
      </c>
      <c r="J1314" s="101"/>
      <c r="K1314" s="186">
        <f t="shared" si="92"/>
        <v>0</v>
      </c>
      <c r="L1314" s="101"/>
      <c r="M1314" s="188"/>
      <c r="N1314" s="129"/>
    </row>
    <row r="1315" spans="1:14" outlineLevel="4">
      <c r="A1315" s="126" t="s">
        <v>2917</v>
      </c>
      <c r="B1315" s="127" t="s">
        <v>2918</v>
      </c>
      <c r="C1315" s="133" t="s">
        <v>2919</v>
      </c>
      <c r="D1315" s="39" t="s">
        <v>326</v>
      </c>
      <c r="E1315" s="128">
        <v>8</v>
      </c>
      <c r="F1315" s="100">
        <v>1018164</v>
      </c>
      <c r="G1315" s="186">
        <f t="shared" si="91"/>
        <v>8145312</v>
      </c>
      <c r="H1315" s="100"/>
      <c r="I1315" s="187">
        <v>8</v>
      </c>
      <c r="J1315" s="101"/>
      <c r="K1315" s="186">
        <f t="shared" si="92"/>
        <v>0</v>
      </c>
      <c r="L1315" s="101"/>
      <c r="M1315" s="188"/>
      <c r="N1315" s="129"/>
    </row>
    <row r="1316" spans="1:14" outlineLevel="4">
      <c r="A1316" s="126" t="s">
        <v>2920</v>
      </c>
      <c r="B1316" s="127" t="s">
        <v>2921</v>
      </c>
      <c r="C1316" s="133" t="s">
        <v>2922</v>
      </c>
      <c r="D1316" s="39" t="s">
        <v>326</v>
      </c>
      <c r="E1316" s="128">
        <v>8</v>
      </c>
      <c r="F1316" s="100">
        <v>736163</v>
      </c>
      <c r="G1316" s="186">
        <f t="shared" si="91"/>
        <v>5889304</v>
      </c>
      <c r="H1316" s="100"/>
      <c r="I1316" s="187">
        <v>8</v>
      </c>
      <c r="J1316" s="101"/>
      <c r="K1316" s="186">
        <f t="shared" si="92"/>
        <v>0</v>
      </c>
      <c r="L1316" s="101"/>
      <c r="M1316" s="188"/>
      <c r="N1316" s="129"/>
    </row>
    <row r="1317" spans="1:14" outlineLevel="4">
      <c r="A1317" s="104"/>
      <c r="B1317" s="38"/>
      <c r="C1317" s="110"/>
      <c r="D1317" s="38"/>
      <c r="E1317" s="38"/>
      <c r="F1317" s="111"/>
      <c r="G1317" s="228"/>
      <c r="H1317" s="111"/>
      <c r="I1317" s="285"/>
      <c r="J1317" s="112"/>
      <c r="K1317" s="228"/>
      <c r="L1317" s="112"/>
      <c r="M1317" s="200"/>
      <c r="N1317" s="113"/>
    </row>
    <row r="1318" spans="1:14" outlineLevel="3">
      <c r="A1318" s="340"/>
      <c r="B1318" s="341"/>
      <c r="C1318" s="342" t="s">
        <v>2923</v>
      </c>
      <c r="D1318" s="341"/>
      <c r="E1318" s="341"/>
      <c r="F1318" s="343"/>
      <c r="G1318" s="344">
        <f>SUM(G1311:G1316)</f>
        <v>45048640</v>
      </c>
      <c r="H1318" s="167"/>
      <c r="I1318" s="340"/>
      <c r="J1318" s="157"/>
      <c r="K1318" s="344">
        <f>SUM(K1311:K1316)</f>
        <v>0</v>
      </c>
      <c r="L1318" s="168"/>
      <c r="M1318" s="215"/>
      <c r="N1318" s="158"/>
    </row>
    <row r="1319" spans="1:14" outlineLevel="3">
      <c r="A1319" s="104"/>
      <c r="B1319" s="38"/>
      <c r="C1319" s="110"/>
      <c r="D1319" s="38"/>
      <c r="E1319" s="38"/>
      <c r="F1319" s="111"/>
      <c r="G1319" s="228"/>
      <c r="H1319" s="111"/>
      <c r="I1319" s="285"/>
      <c r="J1319" s="112"/>
      <c r="K1319" s="228"/>
      <c r="L1319" s="112"/>
      <c r="M1319" s="200"/>
      <c r="N1319" s="113"/>
    </row>
    <row r="1320" spans="1:14" outlineLevel="3">
      <c r="A1320" s="340"/>
      <c r="B1320" s="341" t="s">
        <v>2924</v>
      </c>
      <c r="C1320" s="342" t="s">
        <v>2925</v>
      </c>
      <c r="D1320" s="341"/>
      <c r="E1320" s="341"/>
      <c r="F1320" s="343"/>
      <c r="G1320" s="344"/>
      <c r="H1320" s="167"/>
      <c r="I1320" s="340"/>
      <c r="J1320" s="157"/>
      <c r="K1320" s="344"/>
      <c r="L1320" s="168"/>
      <c r="M1320" s="215"/>
      <c r="N1320" s="158"/>
    </row>
    <row r="1321" spans="1:14" ht="28.5" outlineLevel="4">
      <c r="A1321" s="126" t="s">
        <v>2926</v>
      </c>
      <c r="B1321" s="127" t="s">
        <v>2927</v>
      </c>
      <c r="C1321" s="133" t="s">
        <v>2928</v>
      </c>
      <c r="D1321" s="39" t="s">
        <v>326</v>
      </c>
      <c r="E1321" s="128">
        <v>1</v>
      </c>
      <c r="F1321" s="100">
        <v>17268705</v>
      </c>
      <c r="G1321" s="186">
        <f>F1321*E1321</f>
        <v>17268705</v>
      </c>
      <c r="H1321" s="100"/>
      <c r="I1321" s="187">
        <v>1</v>
      </c>
      <c r="J1321" s="101"/>
      <c r="K1321" s="186">
        <f>J1321*I1321</f>
        <v>0</v>
      </c>
      <c r="L1321" s="101"/>
      <c r="M1321" s="188"/>
      <c r="N1321" s="129"/>
    </row>
    <row r="1322" spans="1:14" ht="28.5" outlineLevel="4">
      <c r="A1322" s="126" t="s">
        <v>2929</v>
      </c>
      <c r="B1322" s="127" t="s">
        <v>2930</v>
      </c>
      <c r="C1322" s="133" t="s">
        <v>2931</v>
      </c>
      <c r="D1322" s="39" t="s">
        <v>326</v>
      </c>
      <c r="E1322" s="128">
        <v>1</v>
      </c>
      <c r="F1322" s="100">
        <v>79920400</v>
      </c>
      <c r="G1322" s="186">
        <f>F1322*E1322</f>
        <v>79920400</v>
      </c>
      <c r="H1322" s="100"/>
      <c r="I1322" s="187">
        <v>1</v>
      </c>
      <c r="J1322" s="101"/>
      <c r="K1322" s="186">
        <f>J1322*I1322</f>
        <v>0</v>
      </c>
      <c r="L1322" s="101"/>
      <c r="M1322" s="188"/>
      <c r="N1322" s="129"/>
    </row>
    <row r="1323" spans="1:14" outlineLevel="4">
      <c r="A1323" s="104"/>
      <c r="B1323" s="38"/>
      <c r="C1323" s="110"/>
      <c r="D1323" s="38"/>
      <c r="E1323" s="38"/>
      <c r="F1323" s="111"/>
      <c r="G1323" s="228"/>
      <c r="H1323" s="111"/>
      <c r="I1323" s="285"/>
      <c r="J1323" s="112"/>
      <c r="K1323" s="228"/>
      <c r="L1323" s="112"/>
      <c r="M1323" s="200"/>
      <c r="N1323" s="113"/>
    </row>
    <row r="1324" spans="1:14" outlineLevel="3">
      <c r="A1324" s="340"/>
      <c r="B1324" s="341"/>
      <c r="C1324" s="342" t="s">
        <v>2932</v>
      </c>
      <c r="D1324" s="341"/>
      <c r="E1324" s="341"/>
      <c r="F1324" s="343"/>
      <c r="G1324" s="344">
        <f>SUM(G1321:G1322)</f>
        <v>97189105</v>
      </c>
      <c r="H1324" s="167"/>
      <c r="I1324" s="340"/>
      <c r="J1324" s="157"/>
      <c r="K1324" s="344">
        <f>SUM(K1321:K1322)</f>
        <v>0</v>
      </c>
      <c r="L1324" s="168"/>
      <c r="M1324" s="215"/>
      <c r="N1324" s="158"/>
    </row>
    <row r="1325" spans="1:14" outlineLevel="3">
      <c r="A1325" s="104"/>
      <c r="B1325" s="38"/>
      <c r="C1325" s="110"/>
      <c r="D1325" s="38"/>
      <c r="E1325" s="38"/>
      <c r="F1325" s="111"/>
      <c r="G1325" s="228"/>
      <c r="H1325" s="111"/>
      <c r="I1325" s="285"/>
      <c r="J1325" s="112"/>
      <c r="K1325" s="228"/>
      <c r="L1325" s="112"/>
      <c r="M1325" s="200"/>
      <c r="N1325" s="113"/>
    </row>
    <row r="1326" spans="1:14" outlineLevel="3">
      <c r="A1326" s="340"/>
      <c r="B1326" s="341" t="s">
        <v>2933</v>
      </c>
      <c r="C1326" s="342" t="s">
        <v>2934</v>
      </c>
      <c r="D1326" s="341"/>
      <c r="E1326" s="341"/>
      <c r="F1326" s="343"/>
      <c r="G1326" s="344"/>
      <c r="H1326" s="167"/>
      <c r="I1326" s="340"/>
      <c r="J1326" s="157"/>
      <c r="K1326" s="344"/>
      <c r="L1326" s="168"/>
      <c r="M1326" s="215"/>
      <c r="N1326" s="158"/>
    </row>
    <row r="1327" spans="1:14" ht="28.5" outlineLevel="4">
      <c r="A1327" s="126" t="s">
        <v>2935</v>
      </c>
      <c r="B1327" s="127" t="s">
        <v>2936</v>
      </c>
      <c r="C1327" s="133" t="s">
        <v>2937</v>
      </c>
      <c r="D1327" s="39" t="s">
        <v>326</v>
      </c>
      <c r="E1327" s="128">
        <v>1</v>
      </c>
      <c r="F1327" s="100">
        <v>39341963</v>
      </c>
      <c r="G1327" s="186">
        <f>F1327*E1327</f>
        <v>39341963</v>
      </c>
      <c r="H1327" s="100"/>
      <c r="I1327" s="187">
        <v>1</v>
      </c>
      <c r="J1327" s="101"/>
      <c r="K1327" s="186">
        <f>J1327*I1327</f>
        <v>0</v>
      </c>
      <c r="L1327" s="101"/>
      <c r="M1327" s="188"/>
      <c r="N1327" s="129"/>
    </row>
    <row r="1328" spans="1:14" ht="28.5" outlineLevel="4">
      <c r="A1328" s="126" t="s">
        <v>2938</v>
      </c>
      <c r="B1328" s="127" t="s">
        <v>2939</v>
      </c>
      <c r="C1328" s="133" t="s">
        <v>2940</v>
      </c>
      <c r="D1328" s="39" t="s">
        <v>326</v>
      </c>
      <c r="E1328" s="128">
        <v>1</v>
      </c>
      <c r="F1328" s="100">
        <v>67877600</v>
      </c>
      <c r="G1328" s="186">
        <f>F1328*E1328</f>
        <v>67877600</v>
      </c>
      <c r="H1328" s="100"/>
      <c r="I1328" s="187">
        <v>1</v>
      </c>
      <c r="J1328" s="101"/>
      <c r="K1328" s="186">
        <f>J1328*I1328</f>
        <v>0</v>
      </c>
      <c r="L1328" s="101"/>
      <c r="M1328" s="188"/>
      <c r="N1328" s="129"/>
    </row>
    <row r="1329" spans="1:14" outlineLevel="4">
      <c r="A1329" s="104"/>
      <c r="B1329" s="38"/>
      <c r="C1329" s="110"/>
      <c r="D1329" s="38"/>
      <c r="E1329" s="38"/>
      <c r="F1329" s="111"/>
      <c r="G1329" s="228"/>
      <c r="H1329" s="111"/>
      <c r="I1329" s="285"/>
      <c r="J1329" s="112"/>
      <c r="K1329" s="228"/>
      <c r="L1329" s="112"/>
      <c r="M1329" s="200"/>
      <c r="N1329" s="113"/>
    </row>
    <row r="1330" spans="1:14" outlineLevel="3">
      <c r="A1330" s="340"/>
      <c r="B1330" s="341"/>
      <c r="C1330" s="342" t="s">
        <v>2941</v>
      </c>
      <c r="D1330" s="341"/>
      <c r="E1330" s="341"/>
      <c r="F1330" s="343"/>
      <c r="G1330" s="344">
        <f>SUM(G1327:G1328)</f>
        <v>107219563</v>
      </c>
      <c r="H1330" s="167"/>
      <c r="I1330" s="340"/>
      <c r="J1330" s="157"/>
      <c r="K1330" s="344">
        <f>SUM(K1327:K1328)</f>
        <v>0</v>
      </c>
      <c r="L1330" s="168"/>
      <c r="M1330" s="215"/>
      <c r="N1330" s="158"/>
    </row>
    <row r="1331" spans="1:14" outlineLevel="3">
      <c r="A1331" s="104"/>
      <c r="B1331" s="38"/>
      <c r="C1331" s="110"/>
      <c r="D1331" s="38"/>
      <c r="E1331" s="38"/>
      <c r="F1331" s="111"/>
      <c r="G1331" s="228"/>
      <c r="H1331" s="111"/>
      <c r="I1331" s="285"/>
      <c r="J1331" s="112"/>
      <c r="K1331" s="228"/>
      <c r="L1331" s="112"/>
      <c r="M1331" s="200"/>
      <c r="N1331" s="113"/>
    </row>
    <row r="1332" spans="1:14" outlineLevel="2">
      <c r="A1332" s="138"/>
      <c r="B1332" s="139"/>
      <c r="C1332" s="140" t="s">
        <v>2942</v>
      </c>
      <c r="D1332" s="139"/>
      <c r="E1332" s="139"/>
      <c r="F1332" s="141"/>
      <c r="G1332" s="231">
        <f>G1330+G1324+G1318+G1308+G1301+G1295</f>
        <v>697978619</v>
      </c>
      <c r="H1332" s="167"/>
      <c r="I1332" s="138"/>
      <c r="J1332" s="142"/>
      <c r="K1332" s="231">
        <f>K1330+K1324+K1318+K1308+K1301+K1295</f>
        <v>0</v>
      </c>
      <c r="L1332" s="168"/>
      <c r="M1332" s="206"/>
      <c r="N1332" s="143"/>
    </row>
    <row r="1333" spans="1:14" outlineLevel="2">
      <c r="A1333" s="104"/>
      <c r="B1333" s="38"/>
      <c r="C1333" s="110"/>
      <c r="D1333" s="38"/>
      <c r="E1333" s="38"/>
      <c r="F1333" s="111"/>
      <c r="G1333" s="228"/>
      <c r="H1333" s="111"/>
      <c r="I1333" s="285"/>
      <c r="J1333" s="112"/>
      <c r="K1333" s="228"/>
      <c r="L1333" s="112"/>
      <c r="M1333" s="200"/>
      <c r="N1333" s="113"/>
    </row>
    <row r="1334" spans="1:14" ht="28.5" outlineLevel="1">
      <c r="A1334" s="120"/>
      <c r="B1334" s="122"/>
      <c r="C1334" s="121" t="s">
        <v>2943</v>
      </c>
      <c r="D1334" s="122"/>
      <c r="E1334" s="122"/>
      <c r="F1334" s="123"/>
      <c r="G1334" s="230">
        <f>G1332+G1279+G1258</f>
        <v>3200029168</v>
      </c>
      <c r="H1334" s="167"/>
      <c r="I1334" s="120"/>
      <c r="J1334" s="124"/>
      <c r="K1334" s="230">
        <f>K1332+K1279+K1258</f>
        <v>0</v>
      </c>
      <c r="L1334" s="168"/>
      <c r="M1334" s="202"/>
      <c r="N1334" s="125"/>
    </row>
    <row r="1335" spans="1:14" outlineLevel="1">
      <c r="A1335" s="104"/>
      <c r="B1335" s="38"/>
      <c r="C1335" s="110"/>
      <c r="D1335" s="38"/>
      <c r="E1335" s="38"/>
      <c r="F1335" s="111"/>
      <c r="G1335" s="228"/>
      <c r="H1335" s="111"/>
      <c r="I1335" s="285"/>
      <c r="J1335" s="112"/>
      <c r="K1335" s="228"/>
      <c r="L1335" s="112"/>
      <c r="M1335" s="200"/>
      <c r="N1335" s="113"/>
    </row>
    <row r="1336" spans="1:14" outlineLevel="1">
      <c r="A1336" s="120"/>
      <c r="B1336" s="122" t="s">
        <v>2944</v>
      </c>
      <c r="C1336" s="121" t="s">
        <v>2945</v>
      </c>
      <c r="D1336" s="122"/>
      <c r="E1336" s="122"/>
      <c r="F1336" s="123"/>
      <c r="G1336" s="230"/>
      <c r="H1336" s="167"/>
      <c r="I1336" s="120"/>
      <c r="J1336" s="124"/>
      <c r="K1336" s="230"/>
      <c r="L1336" s="168"/>
      <c r="M1336" s="202"/>
      <c r="N1336" s="125"/>
    </row>
    <row r="1337" spans="1:14" ht="28.5" outlineLevel="2">
      <c r="A1337" s="126" t="s">
        <v>2946</v>
      </c>
      <c r="B1337" s="127" t="s">
        <v>2947</v>
      </c>
      <c r="C1337" s="133" t="s">
        <v>2948</v>
      </c>
      <c r="D1337" s="39" t="s">
        <v>326</v>
      </c>
      <c r="E1337" s="128">
        <v>1</v>
      </c>
      <c r="F1337" s="100">
        <v>36675800</v>
      </c>
      <c r="G1337" s="186">
        <f t="shared" ref="G1337:G1348" si="93">F1337*E1337</f>
        <v>36675800</v>
      </c>
      <c r="H1337" s="100"/>
      <c r="I1337" s="187">
        <v>1</v>
      </c>
      <c r="J1337" s="101"/>
      <c r="K1337" s="186">
        <f t="shared" ref="K1337:K1348" si="94">J1337*I1337</f>
        <v>0</v>
      </c>
      <c r="L1337" s="101"/>
      <c r="M1337" s="188"/>
      <c r="N1337" s="129"/>
    </row>
    <row r="1338" spans="1:14" ht="28.5" outlineLevel="2">
      <c r="A1338" s="126" t="s">
        <v>2949</v>
      </c>
      <c r="B1338" s="127" t="s">
        <v>2950</v>
      </c>
      <c r="C1338" s="133" t="s">
        <v>2951</v>
      </c>
      <c r="D1338" s="39" t="s">
        <v>326</v>
      </c>
      <c r="E1338" s="128">
        <v>1</v>
      </c>
      <c r="F1338" s="100">
        <v>21896000</v>
      </c>
      <c r="G1338" s="186">
        <f t="shared" si="93"/>
        <v>21896000</v>
      </c>
      <c r="H1338" s="100"/>
      <c r="I1338" s="187">
        <v>1</v>
      </c>
      <c r="J1338" s="101"/>
      <c r="K1338" s="186">
        <f t="shared" si="94"/>
        <v>0</v>
      </c>
      <c r="L1338" s="101"/>
      <c r="M1338" s="188"/>
      <c r="N1338" s="129"/>
    </row>
    <row r="1339" spans="1:14" ht="28.5" outlineLevel="2">
      <c r="A1339" s="126" t="s">
        <v>2952</v>
      </c>
      <c r="B1339" s="127" t="s">
        <v>2953</v>
      </c>
      <c r="C1339" s="133" t="s">
        <v>2954</v>
      </c>
      <c r="D1339" s="39" t="s">
        <v>326</v>
      </c>
      <c r="E1339" s="128">
        <v>1</v>
      </c>
      <c r="F1339" s="100">
        <v>6637225</v>
      </c>
      <c r="G1339" s="186">
        <f t="shared" si="93"/>
        <v>6637225</v>
      </c>
      <c r="H1339" s="100"/>
      <c r="I1339" s="187">
        <v>1</v>
      </c>
      <c r="J1339" s="101"/>
      <c r="K1339" s="186">
        <f t="shared" si="94"/>
        <v>0</v>
      </c>
      <c r="L1339" s="101"/>
      <c r="M1339" s="188"/>
      <c r="N1339" s="129"/>
    </row>
    <row r="1340" spans="1:14" outlineLevel="2">
      <c r="A1340" s="126" t="s">
        <v>2955</v>
      </c>
      <c r="B1340" s="127" t="s">
        <v>2956</v>
      </c>
      <c r="C1340" s="133" t="s">
        <v>2957</v>
      </c>
      <c r="D1340" s="39" t="s">
        <v>326</v>
      </c>
      <c r="E1340" s="128">
        <v>1</v>
      </c>
      <c r="F1340" s="100">
        <v>390023</v>
      </c>
      <c r="G1340" s="186">
        <f t="shared" si="93"/>
        <v>390023</v>
      </c>
      <c r="H1340" s="100"/>
      <c r="I1340" s="187">
        <v>1</v>
      </c>
      <c r="J1340" s="101"/>
      <c r="K1340" s="186">
        <f t="shared" si="94"/>
        <v>0</v>
      </c>
      <c r="L1340" s="101"/>
      <c r="M1340" s="188"/>
      <c r="N1340" s="129"/>
    </row>
    <row r="1341" spans="1:14" ht="28.5" outlineLevel="2">
      <c r="A1341" s="126" t="s">
        <v>2958</v>
      </c>
      <c r="B1341" s="127" t="s">
        <v>2959</v>
      </c>
      <c r="C1341" s="133" t="s">
        <v>2960</v>
      </c>
      <c r="D1341" s="39" t="s">
        <v>326</v>
      </c>
      <c r="E1341" s="128">
        <v>1</v>
      </c>
      <c r="F1341" s="100">
        <v>36675800</v>
      </c>
      <c r="G1341" s="186">
        <f t="shared" si="93"/>
        <v>36675800</v>
      </c>
      <c r="H1341" s="100"/>
      <c r="I1341" s="187">
        <v>1</v>
      </c>
      <c r="J1341" s="101"/>
      <c r="K1341" s="186">
        <f t="shared" si="94"/>
        <v>0</v>
      </c>
      <c r="L1341" s="101"/>
      <c r="M1341" s="188"/>
      <c r="N1341" s="129"/>
    </row>
    <row r="1342" spans="1:14" ht="28.5" outlineLevel="2">
      <c r="A1342" s="126" t="s">
        <v>2961</v>
      </c>
      <c r="B1342" s="127" t="s">
        <v>2962</v>
      </c>
      <c r="C1342" s="133" t="s">
        <v>2960</v>
      </c>
      <c r="D1342" s="39" t="s">
        <v>326</v>
      </c>
      <c r="E1342" s="128">
        <v>1</v>
      </c>
      <c r="F1342" s="100">
        <v>36675800</v>
      </c>
      <c r="G1342" s="186">
        <f t="shared" si="93"/>
        <v>36675800</v>
      </c>
      <c r="H1342" s="100"/>
      <c r="I1342" s="187">
        <v>1</v>
      </c>
      <c r="J1342" s="101"/>
      <c r="K1342" s="186">
        <f t="shared" si="94"/>
        <v>0</v>
      </c>
      <c r="L1342" s="101"/>
      <c r="M1342" s="188"/>
      <c r="N1342" s="129"/>
    </row>
    <row r="1343" spans="1:14" ht="28.5" outlineLevel="2">
      <c r="A1343" s="126" t="s">
        <v>2963</v>
      </c>
      <c r="B1343" s="127" t="s">
        <v>2964</v>
      </c>
      <c r="C1343" s="133" t="s">
        <v>2965</v>
      </c>
      <c r="D1343" s="39" t="s">
        <v>326</v>
      </c>
      <c r="E1343" s="128">
        <v>1</v>
      </c>
      <c r="F1343" s="100">
        <v>36675800</v>
      </c>
      <c r="G1343" s="186">
        <f t="shared" si="93"/>
        <v>36675800</v>
      </c>
      <c r="H1343" s="100"/>
      <c r="I1343" s="187">
        <v>1</v>
      </c>
      <c r="J1343" s="101"/>
      <c r="K1343" s="186">
        <f t="shared" si="94"/>
        <v>0</v>
      </c>
      <c r="L1343" s="101"/>
      <c r="M1343" s="188"/>
      <c r="N1343" s="129"/>
    </row>
    <row r="1344" spans="1:14" ht="28.5" outlineLevel="2">
      <c r="A1344" s="126" t="s">
        <v>2966</v>
      </c>
      <c r="B1344" s="127" t="s">
        <v>2967</v>
      </c>
      <c r="C1344" s="133" t="s">
        <v>2968</v>
      </c>
      <c r="D1344" s="39" t="s">
        <v>326</v>
      </c>
      <c r="E1344" s="128">
        <v>1</v>
      </c>
      <c r="F1344" s="100">
        <v>17106250</v>
      </c>
      <c r="G1344" s="186">
        <f t="shared" si="93"/>
        <v>17106250</v>
      </c>
      <c r="H1344" s="100"/>
      <c r="I1344" s="187">
        <v>1</v>
      </c>
      <c r="J1344" s="101"/>
      <c r="K1344" s="186">
        <f t="shared" si="94"/>
        <v>0</v>
      </c>
      <c r="L1344" s="101"/>
      <c r="M1344" s="188"/>
      <c r="N1344" s="129"/>
    </row>
    <row r="1345" spans="1:14" ht="28.5" outlineLevel="2">
      <c r="A1345" s="126" t="s">
        <v>2969</v>
      </c>
      <c r="B1345" s="127" t="s">
        <v>2970</v>
      </c>
      <c r="C1345" s="133" t="s">
        <v>2971</v>
      </c>
      <c r="D1345" s="39" t="s">
        <v>326</v>
      </c>
      <c r="E1345" s="128">
        <v>1</v>
      </c>
      <c r="F1345" s="100">
        <v>112873880</v>
      </c>
      <c r="G1345" s="186">
        <f t="shared" si="93"/>
        <v>112873880</v>
      </c>
      <c r="H1345" s="100"/>
      <c r="I1345" s="187">
        <v>1</v>
      </c>
      <c r="J1345" s="101"/>
      <c r="K1345" s="186">
        <f t="shared" si="94"/>
        <v>0</v>
      </c>
      <c r="L1345" s="101"/>
      <c r="M1345" s="188"/>
      <c r="N1345" s="129"/>
    </row>
    <row r="1346" spans="1:14" ht="28.5" outlineLevel="2">
      <c r="A1346" s="126" t="s">
        <v>2972</v>
      </c>
      <c r="B1346" s="127" t="s">
        <v>2973</v>
      </c>
      <c r="C1346" s="133" t="s">
        <v>2974</v>
      </c>
      <c r="D1346" s="39" t="s">
        <v>326</v>
      </c>
      <c r="E1346" s="128">
        <v>1</v>
      </c>
      <c r="F1346" s="100">
        <v>36675800</v>
      </c>
      <c r="G1346" s="186">
        <f t="shared" si="93"/>
        <v>36675800</v>
      </c>
      <c r="H1346" s="100"/>
      <c r="I1346" s="187">
        <v>1</v>
      </c>
      <c r="J1346" s="101"/>
      <c r="K1346" s="186">
        <f t="shared" si="94"/>
        <v>0</v>
      </c>
      <c r="L1346" s="101"/>
      <c r="M1346" s="188"/>
      <c r="N1346" s="129"/>
    </row>
    <row r="1347" spans="1:14" ht="28.5" outlineLevel="2">
      <c r="A1347" s="126" t="s">
        <v>2975</v>
      </c>
      <c r="B1347" s="127" t="s">
        <v>2976</v>
      </c>
      <c r="C1347" s="133" t="s">
        <v>2977</v>
      </c>
      <c r="D1347" s="39" t="s">
        <v>326</v>
      </c>
      <c r="E1347" s="128">
        <v>1</v>
      </c>
      <c r="F1347" s="100">
        <v>43518300</v>
      </c>
      <c r="G1347" s="186">
        <f t="shared" si="93"/>
        <v>43518300</v>
      </c>
      <c r="H1347" s="100"/>
      <c r="I1347" s="187">
        <v>1</v>
      </c>
      <c r="J1347" s="101"/>
      <c r="K1347" s="186">
        <f t="shared" si="94"/>
        <v>0</v>
      </c>
      <c r="L1347" s="101"/>
      <c r="M1347" s="188"/>
      <c r="N1347" s="129"/>
    </row>
    <row r="1348" spans="1:14" ht="28.5" outlineLevel="2">
      <c r="A1348" s="130" t="s">
        <v>2978</v>
      </c>
      <c r="B1348" s="40" t="s">
        <v>2979</v>
      </c>
      <c r="C1348" s="133" t="s">
        <v>2980</v>
      </c>
      <c r="D1348" s="39" t="s">
        <v>326</v>
      </c>
      <c r="E1348" s="128">
        <v>1</v>
      </c>
      <c r="F1348" s="100">
        <v>89527270</v>
      </c>
      <c r="G1348" s="186">
        <f t="shared" si="93"/>
        <v>89527270</v>
      </c>
      <c r="H1348" s="100"/>
      <c r="I1348" s="187">
        <v>1</v>
      </c>
      <c r="J1348" s="101"/>
      <c r="K1348" s="186">
        <f t="shared" si="94"/>
        <v>0</v>
      </c>
      <c r="L1348" s="101"/>
      <c r="M1348" s="188"/>
      <c r="N1348" s="129"/>
    </row>
    <row r="1349" spans="1:14" outlineLevel="2">
      <c r="A1349" s="104"/>
      <c r="B1349" s="38"/>
      <c r="C1349" s="110"/>
      <c r="D1349" s="38"/>
      <c r="E1349" s="38"/>
      <c r="F1349" s="111"/>
      <c r="G1349" s="228"/>
      <c r="H1349" s="111"/>
      <c r="I1349" s="285"/>
      <c r="J1349" s="112"/>
      <c r="K1349" s="228"/>
      <c r="L1349" s="112"/>
      <c r="M1349" s="200"/>
      <c r="N1349" s="113"/>
    </row>
    <row r="1350" spans="1:14" outlineLevel="1">
      <c r="A1350" s="120"/>
      <c r="B1350" s="122"/>
      <c r="C1350" s="121" t="s">
        <v>2981</v>
      </c>
      <c r="D1350" s="122"/>
      <c r="E1350" s="122"/>
      <c r="F1350" s="123"/>
      <c r="G1350" s="230">
        <f>SUM(G1337:G1348)</f>
        <v>475327948</v>
      </c>
      <c r="H1350" s="167"/>
      <c r="I1350" s="120"/>
      <c r="J1350" s="124"/>
      <c r="K1350" s="230">
        <f>SUM(K1337:K1348)</f>
        <v>0</v>
      </c>
      <c r="L1350" s="168"/>
      <c r="M1350" s="202"/>
      <c r="N1350" s="125"/>
    </row>
    <row r="1351" spans="1:14" outlineLevel="1">
      <c r="A1351" s="104"/>
      <c r="B1351" s="38"/>
      <c r="C1351" s="110"/>
      <c r="D1351" s="38"/>
      <c r="E1351" s="38"/>
      <c r="F1351" s="111"/>
      <c r="G1351" s="228"/>
      <c r="H1351" s="111"/>
      <c r="I1351" s="285"/>
      <c r="J1351" s="112"/>
      <c r="K1351" s="228"/>
      <c r="L1351" s="112"/>
      <c r="M1351" s="200"/>
      <c r="N1351" s="113"/>
    </row>
    <row r="1352" spans="1:14" outlineLevel="1">
      <c r="A1352" s="120"/>
      <c r="B1352" s="122" t="s">
        <v>2982</v>
      </c>
      <c r="C1352" s="121" t="s">
        <v>2983</v>
      </c>
      <c r="D1352" s="122"/>
      <c r="E1352" s="122"/>
      <c r="F1352" s="123"/>
      <c r="G1352" s="230"/>
      <c r="H1352" s="167"/>
      <c r="I1352" s="120"/>
      <c r="J1352" s="124"/>
      <c r="K1352" s="230"/>
      <c r="L1352" s="168"/>
      <c r="M1352" s="202"/>
      <c r="N1352" s="125"/>
    </row>
    <row r="1353" spans="1:14" outlineLevel="2">
      <c r="A1353" s="126" t="s">
        <v>2984</v>
      </c>
      <c r="B1353" s="127" t="s">
        <v>2985</v>
      </c>
      <c r="C1353" s="133" t="s">
        <v>2986</v>
      </c>
      <c r="D1353" s="39" t="s">
        <v>326</v>
      </c>
      <c r="E1353" s="128">
        <v>1</v>
      </c>
      <c r="F1353" s="100">
        <v>1710625</v>
      </c>
      <c r="G1353" s="186">
        <f t="shared" ref="G1353:G1384" si="95">F1353*E1353</f>
        <v>1710625</v>
      </c>
      <c r="H1353" s="100"/>
      <c r="I1353" s="187">
        <v>1</v>
      </c>
      <c r="J1353" s="101"/>
      <c r="K1353" s="186">
        <f t="shared" ref="K1353:K1384" si="96">J1353*I1353</f>
        <v>0</v>
      </c>
      <c r="L1353" s="101"/>
      <c r="M1353" s="188"/>
      <c r="N1353" s="129"/>
    </row>
    <row r="1354" spans="1:14" ht="28.5" outlineLevel="2">
      <c r="A1354" s="126" t="s">
        <v>2987</v>
      </c>
      <c r="B1354" s="127" t="s">
        <v>2988</v>
      </c>
      <c r="C1354" s="133" t="s">
        <v>2989</v>
      </c>
      <c r="D1354" s="39" t="s">
        <v>326</v>
      </c>
      <c r="E1354" s="128">
        <v>1</v>
      </c>
      <c r="F1354" s="100">
        <v>1375343</v>
      </c>
      <c r="G1354" s="186">
        <f t="shared" si="95"/>
        <v>1375343</v>
      </c>
      <c r="H1354" s="100"/>
      <c r="I1354" s="187">
        <v>1</v>
      </c>
      <c r="J1354" s="101"/>
      <c r="K1354" s="186">
        <f t="shared" si="96"/>
        <v>0</v>
      </c>
      <c r="L1354" s="101"/>
      <c r="M1354" s="188"/>
      <c r="N1354" s="129"/>
    </row>
    <row r="1355" spans="1:14" outlineLevel="2">
      <c r="A1355" s="126" t="s">
        <v>2990</v>
      </c>
      <c r="B1355" s="127" t="s">
        <v>2991</v>
      </c>
      <c r="C1355" s="133" t="s">
        <v>2992</v>
      </c>
      <c r="D1355" s="39" t="s">
        <v>326</v>
      </c>
      <c r="E1355" s="128">
        <v>1</v>
      </c>
      <c r="F1355" s="100">
        <v>1163225</v>
      </c>
      <c r="G1355" s="186">
        <f t="shared" si="95"/>
        <v>1163225</v>
      </c>
      <c r="H1355" s="100"/>
      <c r="I1355" s="187">
        <v>1</v>
      </c>
      <c r="J1355" s="101"/>
      <c r="K1355" s="186">
        <f t="shared" si="96"/>
        <v>0</v>
      </c>
      <c r="L1355" s="101"/>
      <c r="M1355" s="188"/>
      <c r="N1355" s="129"/>
    </row>
    <row r="1356" spans="1:14" outlineLevel="2">
      <c r="A1356" s="126" t="s">
        <v>2993</v>
      </c>
      <c r="B1356" s="127" t="s">
        <v>2994</v>
      </c>
      <c r="C1356" s="133" t="s">
        <v>2995</v>
      </c>
      <c r="D1356" s="39" t="s">
        <v>326</v>
      </c>
      <c r="E1356" s="128">
        <v>1</v>
      </c>
      <c r="F1356" s="100">
        <v>390023</v>
      </c>
      <c r="G1356" s="186">
        <f t="shared" si="95"/>
        <v>390023</v>
      </c>
      <c r="H1356" s="100"/>
      <c r="I1356" s="187">
        <v>1</v>
      </c>
      <c r="J1356" s="101"/>
      <c r="K1356" s="186">
        <f t="shared" si="96"/>
        <v>0</v>
      </c>
      <c r="L1356" s="101"/>
      <c r="M1356" s="188"/>
      <c r="N1356" s="129"/>
    </row>
    <row r="1357" spans="1:14" outlineLevel="2">
      <c r="A1357" s="126" t="s">
        <v>2996</v>
      </c>
      <c r="B1357" s="127" t="s">
        <v>2997</v>
      </c>
      <c r="C1357" s="133" t="s">
        <v>2998</v>
      </c>
      <c r="D1357" s="39" t="s">
        <v>326</v>
      </c>
      <c r="E1357" s="128">
        <v>1</v>
      </c>
      <c r="F1357" s="100">
        <v>3352825</v>
      </c>
      <c r="G1357" s="186">
        <f t="shared" si="95"/>
        <v>3352825</v>
      </c>
      <c r="H1357" s="100"/>
      <c r="I1357" s="187">
        <v>1</v>
      </c>
      <c r="J1357" s="101"/>
      <c r="K1357" s="186">
        <f t="shared" si="96"/>
        <v>0</v>
      </c>
      <c r="L1357" s="101"/>
      <c r="M1357" s="188"/>
      <c r="N1357" s="129"/>
    </row>
    <row r="1358" spans="1:14" ht="28.5" outlineLevel="2">
      <c r="A1358" s="126" t="s">
        <v>2999</v>
      </c>
      <c r="B1358" s="127" t="s">
        <v>3000</v>
      </c>
      <c r="C1358" s="133" t="s">
        <v>3001</v>
      </c>
      <c r="D1358" s="39" t="s">
        <v>326</v>
      </c>
      <c r="E1358" s="128">
        <v>1</v>
      </c>
      <c r="F1358" s="100">
        <v>2134860</v>
      </c>
      <c r="G1358" s="186">
        <f t="shared" si="95"/>
        <v>2134860</v>
      </c>
      <c r="H1358" s="100"/>
      <c r="I1358" s="187">
        <v>1</v>
      </c>
      <c r="J1358" s="101"/>
      <c r="K1358" s="186">
        <f t="shared" si="96"/>
        <v>0</v>
      </c>
      <c r="L1358" s="101"/>
      <c r="M1358" s="188"/>
      <c r="N1358" s="129"/>
    </row>
    <row r="1359" spans="1:14" outlineLevel="2">
      <c r="A1359" s="126" t="s">
        <v>3002</v>
      </c>
      <c r="B1359" s="127" t="s">
        <v>3003</v>
      </c>
      <c r="C1359" s="133" t="s">
        <v>3004</v>
      </c>
      <c r="D1359" s="39" t="s">
        <v>326</v>
      </c>
      <c r="E1359" s="128">
        <v>1</v>
      </c>
      <c r="F1359" s="100">
        <v>2052750</v>
      </c>
      <c r="G1359" s="186">
        <f t="shared" si="95"/>
        <v>2052750</v>
      </c>
      <c r="H1359" s="100"/>
      <c r="I1359" s="187">
        <v>1</v>
      </c>
      <c r="J1359" s="101"/>
      <c r="K1359" s="186">
        <f t="shared" si="96"/>
        <v>0</v>
      </c>
      <c r="L1359" s="101"/>
      <c r="M1359" s="188"/>
      <c r="N1359" s="129"/>
    </row>
    <row r="1360" spans="1:14" outlineLevel="2">
      <c r="A1360" s="126" t="s">
        <v>3005</v>
      </c>
      <c r="B1360" s="127" t="s">
        <v>3006</v>
      </c>
      <c r="C1360" s="133" t="s">
        <v>3007</v>
      </c>
      <c r="D1360" s="39" t="s">
        <v>326</v>
      </c>
      <c r="E1360" s="128">
        <v>1</v>
      </c>
      <c r="F1360" s="100">
        <v>17106250</v>
      </c>
      <c r="G1360" s="186">
        <f t="shared" si="95"/>
        <v>17106250</v>
      </c>
      <c r="H1360" s="100"/>
      <c r="I1360" s="187">
        <v>1</v>
      </c>
      <c r="J1360" s="101"/>
      <c r="K1360" s="186">
        <f t="shared" si="96"/>
        <v>0</v>
      </c>
      <c r="L1360" s="101"/>
      <c r="M1360" s="188"/>
      <c r="N1360" s="129"/>
    </row>
    <row r="1361" spans="1:14" outlineLevel="2">
      <c r="A1361" s="126" t="s">
        <v>3008</v>
      </c>
      <c r="B1361" s="127" t="s">
        <v>3009</v>
      </c>
      <c r="C1361" s="133" t="s">
        <v>3010</v>
      </c>
      <c r="D1361" s="39" t="s">
        <v>326</v>
      </c>
      <c r="E1361" s="128">
        <v>1</v>
      </c>
      <c r="F1361" s="100">
        <v>3352825</v>
      </c>
      <c r="G1361" s="186">
        <f t="shared" si="95"/>
        <v>3352825</v>
      </c>
      <c r="H1361" s="100"/>
      <c r="I1361" s="187">
        <v>1</v>
      </c>
      <c r="J1361" s="101"/>
      <c r="K1361" s="186">
        <f t="shared" si="96"/>
        <v>0</v>
      </c>
      <c r="L1361" s="101"/>
      <c r="M1361" s="188"/>
      <c r="N1361" s="129"/>
    </row>
    <row r="1362" spans="1:14" ht="28.5" outlineLevel="2">
      <c r="A1362" s="126" t="s">
        <v>3011</v>
      </c>
      <c r="B1362" s="127" t="s">
        <v>3012</v>
      </c>
      <c r="C1362" s="133" t="s">
        <v>3013</v>
      </c>
      <c r="D1362" s="39" t="s">
        <v>326</v>
      </c>
      <c r="E1362" s="128">
        <v>1</v>
      </c>
      <c r="F1362" s="100">
        <v>2134860</v>
      </c>
      <c r="G1362" s="186">
        <f t="shared" si="95"/>
        <v>2134860</v>
      </c>
      <c r="H1362" s="100"/>
      <c r="I1362" s="187">
        <v>1</v>
      </c>
      <c r="J1362" s="101"/>
      <c r="K1362" s="186">
        <f t="shared" si="96"/>
        <v>0</v>
      </c>
      <c r="L1362" s="101"/>
      <c r="M1362" s="188"/>
      <c r="N1362" s="129"/>
    </row>
    <row r="1363" spans="1:14" outlineLevel="2">
      <c r="A1363" s="126" t="s">
        <v>3014</v>
      </c>
      <c r="B1363" s="127" t="s">
        <v>3015</v>
      </c>
      <c r="C1363" s="133" t="s">
        <v>3016</v>
      </c>
      <c r="D1363" s="39" t="s">
        <v>326</v>
      </c>
      <c r="E1363" s="128">
        <v>1</v>
      </c>
      <c r="F1363" s="100">
        <v>2052750</v>
      </c>
      <c r="G1363" s="186">
        <f t="shared" si="95"/>
        <v>2052750</v>
      </c>
      <c r="H1363" s="100"/>
      <c r="I1363" s="187">
        <v>1</v>
      </c>
      <c r="J1363" s="101"/>
      <c r="K1363" s="186">
        <f t="shared" si="96"/>
        <v>0</v>
      </c>
      <c r="L1363" s="101"/>
      <c r="M1363" s="188"/>
      <c r="N1363" s="129"/>
    </row>
    <row r="1364" spans="1:14" outlineLevel="2">
      <c r="A1364" s="126" t="s">
        <v>3017</v>
      </c>
      <c r="B1364" s="127" t="s">
        <v>3018</v>
      </c>
      <c r="C1364" s="133" t="s">
        <v>3019</v>
      </c>
      <c r="D1364" s="39" t="s">
        <v>326</v>
      </c>
      <c r="E1364" s="128">
        <v>1</v>
      </c>
      <c r="F1364" s="100">
        <v>1984325</v>
      </c>
      <c r="G1364" s="186">
        <f t="shared" si="95"/>
        <v>1984325</v>
      </c>
      <c r="H1364" s="100"/>
      <c r="I1364" s="187">
        <v>1</v>
      </c>
      <c r="J1364" s="101"/>
      <c r="K1364" s="186">
        <f t="shared" si="96"/>
        <v>0</v>
      </c>
      <c r="L1364" s="101"/>
      <c r="M1364" s="188"/>
      <c r="N1364" s="129"/>
    </row>
    <row r="1365" spans="1:14" outlineLevel="2">
      <c r="A1365" s="126" t="s">
        <v>3020</v>
      </c>
      <c r="B1365" s="127" t="s">
        <v>3021</v>
      </c>
      <c r="C1365" s="133" t="s">
        <v>3022</v>
      </c>
      <c r="D1365" s="39" t="s">
        <v>326</v>
      </c>
      <c r="E1365" s="128">
        <v>1</v>
      </c>
      <c r="F1365" s="100">
        <v>2531725</v>
      </c>
      <c r="G1365" s="186">
        <f t="shared" si="95"/>
        <v>2531725</v>
      </c>
      <c r="H1365" s="100"/>
      <c r="I1365" s="187">
        <v>1</v>
      </c>
      <c r="J1365" s="101"/>
      <c r="K1365" s="186">
        <f t="shared" si="96"/>
        <v>0</v>
      </c>
      <c r="L1365" s="101"/>
      <c r="M1365" s="188"/>
      <c r="N1365" s="129"/>
    </row>
    <row r="1366" spans="1:14" ht="28.5" outlineLevel="2">
      <c r="A1366" s="126" t="s">
        <v>3023</v>
      </c>
      <c r="B1366" s="127" t="s">
        <v>3024</v>
      </c>
      <c r="C1366" s="133" t="s">
        <v>3025</v>
      </c>
      <c r="D1366" s="39" t="s">
        <v>326</v>
      </c>
      <c r="E1366" s="128">
        <v>1</v>
      </c>
      <c r="F1366" s="100">
        <v>1450610</v>
      </c>
      <c r="G1366" s="186">
        <f t="shared" si="95"/>
        <v>1450610</v>
      </c>
      <c r="H1366" s="100"/>
      <c r="I1366" s="187">
        <v>1</v>
      </c>
      <c r="J1366" s="101"/>
      <c r="K1366" s="186">
        <f t="shared" si="96"/>
        <v>0</v>
      </c>
      <c r="L1366" s="101"/>
      <c r="M1366" s="188"/>
      <c r="N1366" s="129"/>
    </row>
    <row r="1367" spans="1:14" outlineLevel="2">
      <c r="A1367" s="126" t="s">
        <v>3026</v>
      </c>
      <c r="B1367" s="127" t="s">
        <v>3027</v>
      </c>
      <c r="C1367" s="133" t="s">
        <v>3028</v>
      </c>
      <c r="D1367" s="39" t="s">
        <v>326</v>
      </c>
      <c r="E1367" s="128">
        <v>1</v>
      </c>
      <c r="F1367" s="100">
        <v>1163225</v>
      </c>
      <c r="G1367" s="186">
        <f t="shared" si="95"/>
        <v>1163225</v>
      </c>
      <c r="H1367" s="100"/>
      <c r="I1367" s="187">
        <v>1</v>
      </c>
      <c r="J1367" s="101"/>
      <c r="K1367" s="186">
        <f t="shared" si="96"/>
        <v>0</v>
      </c>
      <c r="L1367" s="101"/>
      <c r="M1367" s="188"/>
      <c r="N1367" s="129"/>
    </row>
    <row r="1368" spans="1:14" outlineLevel="2">
      <c r="A1368" s="126" t="s">
        <v>3029</v>
      </c>
      <c r="B1368" s="127" t="s">
        <v>3030</v>
      </c>
      <c r="C1368" s="133" t="s">
        <v>3031</v>
      </c>
      <c r="D1368" s="39" t="s">
        <v>326</v>
      </c>
      <c r="E1368" s="128">
        <v>1</v>
      </c>
      <c r="F1368" s="100">
        <v>1300075</v>
      </c>
      <c r="G1368" s="186">
        <f t="shared" si="95"/>
        <v>1300075</v>
      </c>
      <c r="H1368" s="100"/>
      <c r="I1368" s="187">
        <v>1</v>
      </c>
      <c r="J1368" s="101"/>
      <c r="K1368" s="186">
        <f t="shared" si="96"/>
        <v>0</v>
      </c>
      <c r="L1368" s="101"/>
      <c r="M1368" s="188"/>
      <c r="N1368" s="129"/>
    </row>
    <row r="1369" spans="1:14" outlineLevel="2">
      <c r="A1369" s="126" t="s">
        <v>3032</v>
      </c>
      <c r="B1369" s="127" t="s">
        <v>3033</v>
      </c>
      <c r="C1369" s="133" t="s">
        <v>3034</v>
      </c>
      <c r="D1369" s="39" t="s">
        <v>326</v>
      </c>
      <c r="E1369" s="128">
        <v>1</v>
      </c>
      <c r="F1369" s="100">
        <v>17037825</v>
      </c>
      <c r="G1369" s="186">
        <f t="shared" si="95"/>
        <v>17037825</v>
      </c>
      <c r="H1369" s="100"/>
      <c r="I1369" s="187">
        <v>1</v>
      </c>
      <c r="J1369" s="101"/>
      <c r="K1369" s="186">
        <f t="shared" si="96"/>
        <v>0</v>
      </c>
      <c r="L1369" s="101"/>
      <c r="M1369" s="188"/>
      <c r="N1369" s="129"/>
    </row>
    <row r="1370" spans="1:14" ht="28.5" outlineLevel="2">
      <c r="A1370" s="126" t="s">
        <v>3035</v>
      </c>
      <c r="B1370" s="127" t="s">
        <v>3036</v>
      </c>
      <c r="C1370" s="133" t="s">
        <v>3037</v>
      </c>
      <c r="D1370" s="39" t="s">
        <v>326</v>
      </c>
      <c r="E1370" s="128">
        <v>1</v>
      </c>
      <c r="F1370" s="100">
        <v>15819860</v>
      </c>
      <c r="G1370" s="186">
        <f t="shared" si="95"/>
        <v>15819860</v>
      </c>
      <c r="H1370" s="100"/>
      <c r="I1370" s="187">
        <v>1</v>
      </c>
      <c r="J1370" s="101"/>
      <c r="K1370" s="186">
        <f t="shared" si="96"/>
        <v>0</v>
      </c>
      <c r="L1370" s="101"/>
      <c r="M1370" s="188"/>
      <c r="N1370" s="129"/>
    </row>
    <row r="1371" spans="1:14" outlineLevel="2">
      <c r="A1371" s="126" t="s">
        <v>3038</v>
      </c>
      <c r="B1371" s="127" t="s">
        <v>3039</v>
      </c>
      <c r="C1371" s="133" t="s">
        <v>3040</v>
      </c>
      <c r="D1371" s="39" t="s">
        <v>326</v>
      </c>
      <c r="E1371" s="128">
        <v>1</v>
      </c>
      <c r="F1371" s="100">
        <v>13505760.710000001</v>
      </c>
      <c r="G1371" s="186">
        <f t="shared" si="95"/>
        <v>13505760.710000001</v>
      </c>
      <c r="H1371" s="100"/>
      <c r="I1371" s="187">
        <v>1</v>
      </c>
      <c r="J1371" s="101"/>
      <c r="K1371" s="186">
        <f t="shared" si="96"/>
        <v>0</v>
      </c>
      <c r="L1371" s="101"/>
      <c r="M1371" s="188"/>
      <c r="N1371" s="129"/>
    </row>
    <row r="1372" spans="1:14" outlineLevel="2">
      <c r="A1372" s="126" t="s">
        <v>3041</v>
      </c>
      <c r="B1372" s="127" t="s">
        <v>3042</v>
      </c>
      <c r="C1372" s="133" t="s">
        <v>3043</v>
      </c>
      <c r="D1372" s="39" t="s">
        <v>326</v>
      </c>
      <c r="E1372" s="128">
        <v>1</v>
      </c>
      <c r="F1372" s="100">
        <v>17106250</v>
      </c>
      <c r="G1372" s="186">
        <f t="shared" si="95"/>
        <v>17106250</v>
      </c>
      <c r="H1372" s="100"/>
      <c r="I1372" s="187">
        <v>1</v>
      </c>
      <c r="J1372" s="101"/>
      <c r="K1372" s="186">
        <f t="shared" si="96"/>
        <v>0</v>
      </c>
      <c r="L1372" s="101"/>
      <c r="M1372" s="188"/>
      <c r="N1372" s="129"/>
    </row>
    <row r="1373" spans="1:14" outlineLevel="2">
      <c r="A1373" s="126" t="s">
        <v>3044</v>
      </c>
      <c r="B1373" s="127" t="s">
        <v>3045</v>
      </c>
      <c r="C1373" s="133" t="s">
        <v>3046</v>
      </c>
      <c r="D1373" s="39" t="s">
        <v>326</v>
      </c>
      <c r="E1373" s="128">
        <v>1</v>
      </c>
      <c r="F1373" s="100">
        <v>3352825</v>
      </c>
      <c r="G1373" s="186">
        <f t="shared" si="95"/>
        <v>3352825</v>
      </c>
      <c r="H1373" s="100"/>
      <c r="I1373" s="187">
        <v>1</v>
      </c>
      <c r="J1373" s="101"/>
      <c r="K1373" s="186">
        <f t="shared" si="96"/>
        <v>0</v>
      </c>
      <c r="L1373" s="101"/>
      <c r="M1373" s="188"/>
      <c r="N1373" s="129"/>
    </row>
    <row r="1374" spans="1:14" ht="28.5" outlineLevel="2">
      <c r="A1374" s="126" t="s">
        <v>3047</v>
      </c>
      <c r="B1374" s="127" t="s">
        <v>3048</v>
      </c>
      <c r="C1374" s="133" t="s">
        <v>3049</v>
      </c>
      <c r="D1374" s="39" t="s">
        <v>326</v>
      </c>
      <c r="E1374" s="128">
        <v>1</v>
      </c>
      <c r="F1374" s="100">
        <v>2134860</v>
      </c>
      <c r="G1374" s="186">
        <f t="shared" si="95"/>
        <v>2134860</v>
      </c>
      <c r="H1374" s="100"/>
      <c r="I1374" s="187">
        <v>1</v>
      </c>
      <c r="J1374" s="101"/>
      <c r="K1374" s="186">
        <f t="shared" si="96"/>
        <v>0</v>
      </c>
      <c r="L1374" s="101"/>
      <c r="M1374" s="188"/>
      <c r="N1374" s="129"/>
    </row>
    <row r="1375" spans="1:14" outlineLevel="2">
      <c r="A1375" s="126" t="s">
        <v>3050</v>
      </c>
      <c r="B1375" s="127" t="s">
        <v>3051</v>
      </c>
      <c r="C1375" s="133" t="s">
        <v>3052</v>
      </c>
      <c r="D1375" s="39" t="s">
        <v>326</v>
      </c>
      <c r="E1375" s="128">
        <v>1</v>
      </c>
      <c r="F1375" s="100">
        <v>2052750</v>
      </c>
      <c r="G1375" s="186">
        <f t="shared" si="95"/>
        <v>2052750</v>
      </c>
      <c r="H1375" s="100"/>
      <c r="I1375" s="187">
        <v>1</v>
      </c>
      <c r="J1375" s="101"/>
      <c r="K1375" s="186">
        <f t="shared" si="96"/>
        <v>0</v>
      </c>
      <c r="L1375" s="101"/>
      <c r="M1375" s="188"/>
      <c r="N1375" s="129"/>
    </row>
    <row r="1376" spans="1:14" outlineLevel="2">
      <c r="A1376" s="126" t="s">
        <v>3053</v>
      </c>
      <c r="B1376" s="127" t="s">
        <v>3054</v>
      </c>
      <c r="C1376" s="133" t="s">
        <v>3055</v>
      </c>
      <c r="D1376" s="39" t="s">
        <v>326</v>
      </c>
      <c r="E1376" s="128">
        <v>1</v>
      </c>
      <c r="F1376" s="100">
        <v>1984325</v>
      </c>
      <c r="G1376" s="186">
        <f t="shared" si="95"/>
        <v>1984325</v>
      </c>
      <c r="H1376" s="100"/>
      <c r="I1376" s="187">
        <v>1</v>
      </c>
      <c r="J1376" s="101"/>
      <c r="K1376" s="186">
        <f t="shared" si="96"/>
        <v>0</v>
      </c>
      <c r="L1376" s="101"/>
      <c r="M1376" s="188"/>
      <c r="N1376" s="129"/>
    </row>
    <row r="1377" spans="1:14" outlineLevel="2">
      <c r="A1377" s="126" t="s">
        <v>3056</v>
      </c>
      <c r="B1377" s="127" t="s">
        <v>3057</v>
      </c>
      <c r="C1377" s="133" t="s">
        <v>3058</v>
      </c>
      <c r="D1377" s="39" t="s">
        <v>326</v>
      </c>
      <c r="E1377" s="128">
        <v>1</v>
      </c>
      <c r="F1377" s="100">
        <v>7458325</v>
      </c>
      <c r="G1377" s="186">
        <f t="shared" si="95"/>
        <v>7458325</v>
      </c>
      <c r="H1377" s="100"/>
      <c r="I1377" s="187">
        <v>1</v>
      </c>
      <c r="J1377" s="101"/>
      <c r="K1377" s="186">
        <f t="shared" si="96"/>
        <v>0</v>
      </c>
      <c r="L1377" s="101"/>
      <c r="M1377" s="188"/>
      <c r="N1377" s="129"/>
    </row>
    <row r="1378" spans="1:14" ht="28.5" outlineLevel="2">
      <c r="A1378" s="126" t="s">
        <v>3059</v>
      </c>
      <c r="B1378" s="127" t="s">
        <v>3060</v>
      </c>
      <c r="C1378" s="133" t="s">
        <v>3061</v>
      </c>
      <c r="D1378" s="39" t="s">
        <v>326</v>
      </c>
      <c r="E1378" s="128">
        <v>1</v>
      </c>
      <c r="F1378" s="100">
        <v>4871860</v>
      </c>
      <c r="G1378" s="186">
        <f t="shared" si="95"/>
        <v>4871860</v>
      </c>
      <c r="H1378" s="100"/>
      <c r="I1378" s="187">
        <v>1</v>
      </c>
      <c r="J1378" s="101"/>
      <c r="K1378" s="186">
        <f t="shared" si="96"/>
        <v>0</v>
      </c>
      <c r="L1378" s="101"/>
      <c r="M1378" s="188"/>
      <c r="N1378" s="129"/>
    </row>
    <row r="1379" spans="1:14" outlineLevel="2">
      <c r="A1379" s="126" t="s">
        <v>3062</v>
      </c>
      <c r="B1379" s="127" t="s">
        <v>3063</v>
      </c>
      <c r="C1379" s="133" t="s">
        <v>3064</v>
      </c>
      <c r="D1379" s="39" t="s">
        <v>326</v>
      </c>
      <c r="E1379" s="128">
        <v>1</v>
      </c>
      <c r="F1379" s="100">
        <v>6158250</v>
      </c>
      <c r="G1379" s="186">
        <f t="shared" si="95"/>
        <v>6158250</v>
      </c>
      <c r="H1379" s="100"/>
      <c r="I1379" s="187">
        <v>1</v>
      </c>
      <c r="J1379" s="101"/>
      <c r="K1379" s="186">
        <f t="shared" si="96"/>
        <v>0</v>
      </c>
      <c r="L1379" s="101"/>
      <c r="M1379" s="188"/>
      <c r="N1379" s="129"/>
    </row>
    <row r="1380" spans="1:14" outlineLevel="2">
      <c r="A1380" s="126" t="s">
        <v>3065</v>
      </c>
      <c r="B1380" s="127" t="s">
        <v>3066</v>
      </c>
      <c r="C1380" s="133" t="s">
        <v>3067</v>
      </c>
      <c r="D1380" s="39" t="s">
        <v>326</v>
      </c>
      <c r="E1380" s="128">
        <v>1</v>
      </c>
      <c r="F1380" s="100">
        <v>7184625</v>
      </c>
      <c r="G1380" s="186">
        <f t="shared" si="95"/>
        <v>7184625</v>
      </c>
      <c r="H1380" s="100"/>
      <c r="I1380" s="187">
        <v>1</v>
      </c>
      <c r="J1380" s="101"/>
      <c r="K1380" s="186">
        <f t="shared" si="96"/>
        <v>0</v>
      </c>
      <c r="L1380" s="101"/>
      <c r="M1380" s="188"/>
      <c r="N1380" s="129"/>
    </row>
    <row r="1381" spans="1:14" outlineLevel="2">
      <c r="A1381" s="126" t="s">
        <v>3068</v>
      </c>
      <c r="B1381" s="127" t="s">
        <v>3069</v>
      </c>
      <c r="C1381" s="133" t="s">
        <v>3070</v>
      </c>
      <c r="D1381" s="39" t="s">
        <v>326</v>
      </c>
      <c r="E1381" s="128">
        <v>1</v>
      </c>
      <c r="F1381" s="100">
        <v>17037825</v>
      </c>
      <c r="G1381" s="186">
        <f t="shared" si="95"/>
        <v>17037825</v>
      </c>
      <c r="H1381" s="100"/>
      <c r="I1381" s="187">
        <v>1</v>
      </c>
      <c r="J1381" s="101"/>
      <c r="K1381" s="186">
        <f t="shared" si="96"/>
        <v>0</v>
      </c>
      <c r="L1381" s="101"/>
      <c r="M1381" s="188"/>
      <c r="N1381" s="129"/>
    </row>
    <row r="1382" spans="1:14" ht="28.5" outlineLevel="2">
      <c r="A1382" s="126" t="s">
        <v>3071</v>
      </c>
      <c r="B1382" s="127" t="s">
        <v>3072</v>
      </c>
      <c r="C1382" s="133" t="s">
        <v>3073</v>
      </c>
      <c r="D1382" s="39" t="s">
        <v>326</v>
      </c>
      <c r="E1382" s="128">
        <v>1</v>
      </c>
      <c r="F1382" s="100">
        <v>15819860</v>
      </c>
      <c r="G1382" s="186">
        <f t="shared" si="95"/>
        <v>15819860</v>
      </c>
      <c r="H1382" s="100"/>
      <c r="I1382" s="187">
        <v>1</v>
      </c>
      <c r="J1382" s="101"/>
      <c r="K1382" s="186">
        <f t="shared" si="96"/>
        <v>0</v>
      </c>
      <c r="L1382" s="101"/>
      <c r="M1382" s="188"/>
      <c r="N1382" s="129"/>
    </row>
    <row r="1383" spans="1:14" outlineLevel="2">
      <c r="A1383" s="126" t="s">
        <v>3074</v>
      </c>
      <c r="B1383" s="127" t="s">
        <v>3075</v>
      </c>
      <c r="C1383" s="133" t="s">
        <v>3076</v>
      </c>
      <c r="D1383" s="39" t="s">
        <v>326</v>
      </c>
      <c r="E1383" s="128">
        <v>1</v>
      </c>
      <c r="F1383" s="100">
        <v>10263750</v>
      </c>
      <c r="G1383" s="186">
        <f t="shared" si="95"/>
        <v>10263750</v>
      </c>
      <c r="H1383" s="100"/>
      <c r="I1383" s="187">
        <v>1</v>
      </c>
      <c r="J1383" s="101"/>
      <c r="K1383" s="186">
        <f t="shared" si="96"/>
        <v>0</v>
      </c>
      <c r="L1383" s="101"/>
      <c r="M1383" s="188"/>
      <c r="N1383" s="129"/>
    </row>
    <row r="1384" spans="1:14" outlineLevel="2">
      <c r="A1384" s="126" t="s">
        <v>3077</v>
      </c>
      <c r="B1384" s="127" t="s">
        <v>3078</v>
      </c>
      <c r="C1384" s="133" t="s">
        <v>3079</v>
      </c>
      <c r="D1384" s="39" t="s">
        <v>326</v>
      </c>
      <c r="E1384" s="128">
        <v>1</v>
      </c>
      <c r="F1384" s="100">
        <v>17106250</v>
      </c>
      <c r="G1384" s="186">
        <f t="shared" si="95"/>
        <v>17106250</v>
      </c>
      <c r="H1384" s="100"/>
      <c r="I1384" s="187">
        <v>1</v>
      </c>
      <c r="J1384" s="101"/>
      <c r="K1384" s="186">
        <f t="shared" si="96"/>
        <v>0</v>
      </c>
      <c r="L1384" s="101"/>
      <c r="M1384" s="188"/>
      <c r="N1384" s="129"/>
    </row>
    <row r="1385" spans="1:14" outlineLevel="2">
      <c r="A1385" s="104"/>
      <c r="B1385" s="38"/>
      <c r="C1385" s="110"/>
      <c r="D1385" s="38"/>
      <c r="E1385" s="38"/>
      <c r="F1385" s="111"/>
      <c r="G1385" s="228"/>
      <c r="H1385" s="111"/>
      <c r="I1385" s="285"/>
      <c r="J1385" s="112"/>
      <c r="K1385" s="228"/>
      <c r="L1385" s="112"/>
      <c r="M1385" s="200"/>
      <c r="N1385" s="113"/>
    </row>
    <row r="1386" spans="1:14" outlineLevel="1">
      <c r="A1386" s="120"/>
      <c r="B1386" s="122"/>
      <c r="C1386" s="121" t="s">
        <v>3080</v>
      </c>
      <c r="D1386" s="122"/>
      <c r="E1386" s="122"/>
      <c r="F1386" s="123"/>
      <c r="G1386" s="230">
        <f>SUM(G1353:G1384)</f>
        <v>204151496.71000001</v>
      </c>
      <c r="H1386" s="167"/>
      <c r="I1386" s="120"/>
      <c r="J1386" s="124"/>
      <c r="K1386" s="230">
        <f>SUM(K1353:K1384)</f>
        <v>0</v>
      </c>
      <c r="L1386" s="168"/>
      <c r="M1386" s="202"/>
      <c r="N1386" s="125"/>
    </row>
    <row r="1387" spans="1:14" outlineLevel="1">
      <c r="A1387" s="104"/>
      <c r="B1387" s="38"/>
      <c r="C1387" s="110"/>
      <c r="D1387" s="38"/>
      <c r="E1387" s="38"/>
      <c r="F1387" s="111"/>
      <c r="G1387" s="228"/>
      <c r="H1387" s="111"/>
      <c r="I1387" s="285"/>
      <c r="J1387" s="112"/>
      <c r="K1387" s="228"/>
      <c r="L1387" s="112"/>
      <c r="M1387" s="200"/>
      <c r="N1387" s="113"/>
    </row>
    <row r="1388" spans="1:14" outlineLevel="1">
      <c r="A1388" s="120"/>
      <c r="B1388" s="122" t="s">
        <v>3081</v>
      </c>
      <c r="C1388" s="121" t="s">
        <v>3082</v>
      </c>
      <c r="D1388" s="122"/>
      <c r="E1388" s="122"/>
      <c r="F1388" s="123"/>
      <c r="G1388" s="230"/>
      <c r="H1388" s="167"/>
      <c r="I1388" s="120"/>
      <c r="J1388" s="124"/>
      <c r="K1388" s="230"/>
      <c r="L1388" s="168"/>
      <c r="M1388" s="202"/>
      <c r="N1388" s="125"/>
    </row>
    <row r="1389" spans="1:14" outlineLevel="2">
      <c r="A1389" s="126" t="s">
        <v>3083</v>
      </c>
      <c r="B1389" s="127" t="s">
        <v>3084</v>
      </c>
      <c r="C1389" s="133" t="s">
        <v>3085</v>
      </c>
      <c r="D1389" s="39" t="s">
        <v>326</v>
      </c>
      <c r="E1389" s="128">
        <v>1</v>
      </c>
      <c r="F1389" s="100">
        <v>5090820</v>
      </c>
      <c r="G1389" s="186">
        <f t="shared" ref="G1389:G1397" si="97">F1389*E1389</f>
        <v>5090820</v>
      </c>
      <c r="H1389" s="100"/>
      <c r="I1389" s="187">
        <v>1</v>
      </c>
      <c r="J1389" s="101"/>
      <c r="K1389" s="186">
        <f t="shared" ref="K1389:K1397" si="98">J1389*I1389</f>
        <v>0</v>
      </c>
      <c r="L1389" s="101"/>
      <c r="M1389" s="188"/>
      <c r="N1389" s="129"/>
    </row>
    <row r="1390" spans="1:14" outlineLevel="2">
      <c r="A1390" s="126" t="s">
        <v>3086</v>
      </c>
      <c r="B1390" s="127" t="s">
        <v>3087</v>
      </c>
      <c r="C1390" s="133" t="s">
        <v>3088</v>
      </c>
      <c r="D1390" s="39" t="s">
        <v>326</v>
      </c>
      <c r="E1390" s="128">
        <v>1</v>
      </c>
      <c r="F1390" s="100">
        <v>2216970</v>
      </c>
      <c r="G1390" s="186">
        <f t="shared" si="97"/>
        <v>2216970</v>
      </c>
      <c r="H1390" s="100"/>
      <c r="I1390" s="187">
        <v>1</v>
      </c>
      <c r="J1390" s="101"/>
      <c r="K1390" s="186">
        <f t="shared" si="98"/>
        <v>0</v>
      </c>
      <c r="L1390" s="101"/>
      <c r="M1390" s="188"/>
      <c r="N1390" s="129"/>
    </row>
    <row r="1391" spans="1:14" outlineLevel="2">
      <c r="A1391" s="126" t="s">
        <v>3089</v>
      </c>
      <c r="B1391" s="127" t="s">
        <v>3090</v>
      </c>
      <c r="C1391" s="133" t="s">
        <v>3091</v>
      </c>
      <c r="D1391" s="39" t="s">
        <v>326</v>
      </c>
      <c r="E1391" s="128">
        <v>1</v>
      </c>
      <c r="F1391" s="100">
        <v>12959695</v>
      </c>
      <c r="G1391" s="186">
        <f t="shared" si="97"/>
        <v>12959695</v>
      </c>
      <c r="H1391" s="100"/>
      <c r="I1391" s="187">
        <v>1</v>
      </c>
      <c r="J1391" s="101"/>
      <c r="K1391" s="186">
        <f t="shared" si="98"/>
        <v>0</v>
      </c>
      <c r="L1391" s="101"/>
      <c r="M1391" s="188"/>
      <c r="N1391" s="129"/>
    </row>
    <row r="1392" spans="1:14" outlineLevel="2">
      <c r="A1392" s="126" t="s">
        <v>3092</v>
      </c>
      <c r="B1392" s="127" t="s">
        <v>3093</v>
      </c>
      <c r="C1392" s="133" t="s">
        <v>3094</v>
      </c>
      <c r="D1392" s="39" t="s">
        <v>326</v>
      </c>
      <c r="E1392" s="128">
        <v>1</v>
      </c>
      <c r="F1392" s="100">
        <v>12959695</v>
      </c>
      <c r="G1392" s="186">
        <f t="shared" si="97"/>
        <v>12959695</v>
      </c>
      <c r="H1392" s="100"/>
      <c r="I1392" s="187">
        <v>1</v>
      </c>
      <c r="J1392" s="101"/>
      <c r="K1392" s="186">
        <f t="shared" si="98"/>
        <v>0</v>
      </c>
      <c r="L1392" s="101"/>
      <c r="M1392" s="188"/>
      <c r="N1392" s="129"/>
    </row>
    <row r="1393" spans="1:14" outlineLevel="2">
      <c r="A1393" s="126" t="s">
        <v>3095</v>
      </c>
      <c r="B1393" s="127" t="s">
        <v>3096</v>
      </c>
      <c r="C1393" s="133" t="s">
        <v>3097</v>
      </c>
      <c r="D1393" s="39" t="s">
        <v>326</v>
      </c>
      <c r="E1393" s="128">
        <v>1</v>
      </c>
      <c r="F1393" s="100">
        <v>6117195</v>
      </c>
      <c r="G1393" s="186">
        <f t="shared" si="97"/>
        <v>6117195</v>
      </c>
      <c r="H1393" s="100"/>
      <c r="I1393" s="187">
        <v>1</v>
      </c>
      <c r="J1393" s="101"/>
      <c r="K1393" s="186">
        <f t="shared" si="98"/>
        <v>0</v>
      </c>
      <c r="L1393" s="101"/>
      <c r="M1393" s="188"/>
      <c r="N1393" s="129"/>
    </row>
    <row r="1394" spans="1:14" outlineLevel="2">
      <c r="A1394" s="126" t="s">
        <v>3098</v>
      </c>
      <c r="B1394" s="127" t="s">
        <v>3099</v>
      </c>
      <c r="C1394" s="133" t="s">
        <v>3100</v>
      </c>
      <c r="D1394" s="39" t="s">
        <v>326</v>
      </c>
      <c r="E1394" s="128">
        <v>1</v>
      </c>
      <c r="F1394" s="100">
        <v>39631760</v>
      </c>
      <c r="G1394" s="186">
        <f t="shared" si="97"/>
        <v>39631760</v>
      </c>
      <c r="H1394" s="100"/>
      <c r="I1394" s="187">
        <v>1</v>
      </c>
      <c r="J1394" s="101"/>
      <c r="K1394" s="186">
        <f t="shared" si="98"/>
        <v>0</v>
      </c>
      <c r="L1394" s="101"/>
      <c r="M1394" s="188"/>
      <c r="N1394" s="129"/>
    </row>
    <row r="1395" spans="1:14" outlineLevel="2">
      <c r="A1395" s="126" t="s">
        <v>3101</v>
      </c>
      <c r="B1395" s="127" t="s">
        <v>3102</v>
      </c>
      <c r="C1395" s="133" t="s">
        <v>3103</v>
      </c>
      <c r="D1395" s="39" t="s">
        <v>326</v>
      </c>
      <c r="E1395" s="128">
        <v>1</v>
      </c>
      <c r="F1395" s="100">
        <v>9750563</v>
      </c>
      <c r="G1395" s="186">
        <f t="shared" si="97"/>
        <v>9750563</v>
      </c>
      <c r="H1395" s="100"/>
      <c r="I1395" s="187">
        <v>1</v>
      </c>
      <c r="J1395" s="101"/>
      <c r="K1395" s="186">
        <f t="shared" si="98"/>
        <v>0</v>
      </c>
      <c r="L1395" s="101"/>
      <c r="M1395" s="188"/>
      <c r="N1395" s="129"/>
    </row>
    <row r="1396" spans="1:14" outlineLevel="2">
      <c r="A1396" s="126" t="s">
        <v>3104</v>
      </c>
      <c r="B1396" s="127" t="s">
        <v>3105</v>
      </c>
      <c r="C1396" s="133" t="s">
        <v>3106</v>
      </c>
      <c r="D1396" s="39" t="s">
        <v>326</v>
      </c>
      <c r="E1396" s="128">
        <v>1</v>
      </c>
      <c r="F1396" s="100">
        <v>22067063</v>
      </c>
      <c r="G1396" s="186">
        <f t="shared" si="97"/>
        <v>22067063</v>
      </c>
      <c r="H1396" s="100"/>
      <c r="I1396" s="187">
        <v>1</v>
      </c>
      <c r="J1396" s="101"/>
      <c r="K1396" s="186">
        <f t="shared" si="98"/>
        <v>0</v>
      </c>
      <c r="L1396" s="101"/>
      <c r="M1396" s="188"/>
      <c r="N1396" s="129"/>
    </row>
    <row r="1397" spans="1:14" outlineLevel="2">
      <c r="A1397" s="126" t="s">
        <v>3107</v>
      </c>
      <c r="B1397" s="127" t="s">
        <v>3108</v>
      </c>
      <c r="C1397" s="133" t="s">
        <v>3109</v>
      </c>
      <c r="D1397" s="39" t="s">
        <v>326</v>
      </c>
      <c r="E1397" s="128">
        <v>1</v>
      </c>
      <c r="F1397" s="100">
        <v>39631760</v>
      </c>
      <c r="G1397" s="186">
        <f t="shared" si="97"/>
        <v>39631760</v>
      </c>
      <c r="H1397" s="100"/>
      <c r="I1397" s="187">
        <v>1</v>
      </c>
      <c r="J1397" s="101"/>
      <c r="K1397" s="186">
        <f t="shared" si="98"/>
        <v>0</v>
      </c>
      <c r="L1397" s="101"/>
      <c r="M1397" s="188"/>
      <c r="N1397" s="129"/>
    </row>
    <row r="1398" spans="1:14" outlineLevel="2">
      <c r="A1398" s="104"/>
      <c r="B1398" s="38"/>
      <c r="C1398" s="110"/>
      <c r="D1398" s="38"/>
      <c r="E1398" s="38"/>
      <c r="F1398" s="111"/>
      <c r="G1398" s="228"/>
      <c r="H1398" s="111"/>
      <c r="I1398" s="285"/>
      <c r="J1398" s="112"/>
      <c r="K1398" s="228"/>
      <c r="L1398" s="112"/>
      <c r="M1398" s="200"/>
      <c r="N1398" s="113"/>
    </row>
    <row r="1399" spans="1:14" outlineLevel="1">
      <c r="A1399" s="120"/>
      <c r="B1399" s="122"/>
      <c r="C1399" s="121" t="s">
        <v>3110</v>
      </c>
      <c r="D1399" s="122"/>
      <c r="E1399" s="122"/>
      <c r="F1399" s="123"/>
      <c r="G1399" s="230">
        <f>SUM(G1389:G1397)</f>
        <v>150425521</v>
      </c>
      <c r="H1399" s="167"/>
      <c r="I1399" s="120"/>
      <c r="J1399" s="124"/>
      <c r="K1399" s="230">
        <f>SUM(K1389:K1397)</f>
        <v>0</v>
      </c>
      <c r="L1399" s="168"/>
      <c r="M1399" s="202"/>
      <c r="N1399" s="125"/>
    </row>
    <row r="1400" spans="1:14" outlineLevel="1">
      <c r="A1400" s="104"/>
      <c r="B1400" s="38"/>
      <c r="C1400" s="110"/>
      <c r="D1400" s="38"/>
      <c r="E1400" s="38"/>
      <c r="F1400" s="111"/>
      <c r="G1400" s="228"/>
      <c r="H1400" s="111"/>
      <c r="I1400" s="285"/>
      <c r="J1400" s="112"/>
      <c r="K1400" s="228"/>
      <c r="L1400" s="112"/>
      <c r="M1400" s="200"/>
      <c r="N1400" s="113"/>
    </row>
    <row r="1401" spans="1:14">
      <c r="A1401" s="114"/>
      <c r="B1401" s="115"/>
      <c r="C1401" s="116" t="s">
        <v>3111</v>
      </c>
      <c r="D1401" s="115"/>
      <c r="E1401" s="115"/>
      <c r="F1401" s="117"/>
      <c r="G1401" s="229">
        <f>SUM(G1399+G1386+G1350+G1334+G1149+G1074+G1048)</f>
        <v>20184827207.709999</v>
      </c>
      <c r="H1401" s="167"/>
      <c r="I1401" s="114"/>
      <c r="J1401" s="118"/>
      <c r="K1401" s="229">
        <f>SUM(K1399+K1386+K1350+K1334+K1149+K1074+K1048)</f>
        <v>0</v>
      </c>
      <c r="L1401" s="168"/>
      <c r="M1401" s="201"/>
      <c r="N1401" s="119"/>
    </row>
    <row r="1402" spans="1:14">
      <c r="A1402" s="104"/>
      <c r="B1402" s="38"/>
      <c r="C1402" s="110"/>
      <c r="D1402" s="38"/>
      <c r="E1402" s="38"/>
      <c r="F1402" s="111"/>
      <c r="G1402" s="228"/>
      <c r="H1402" s="111"/>
      <c r="I1402" s="285"/>
      <c r="J1402" s="112"/>
      <c r="K1402" s="228"/>
      <c r="L1402" s="112"/>
      <c r="M1402" s="200"/>
      <c r="N1402" s="113"/>
    </row>
    <row r="1403" spans="1:14">
      <c r="A1403" s="114"/>
      <c r="B1403" s="115" t="s">
        <v>3112</v>
      </c>
      <c r="C1403" s="116" t="s">
        <v>3113</v>
      </c>
      <c r="D1403" s="115"/>
      <c r="E1403" s="115"/>
      <c r="F1403" s="117"/>
      <c r="G1403" s="229"/>
      <c r="H1403" s="167"/>
      <c r="I1403" s="114"/>
      <c r="J1403" s="118"/>
      <c r="K1403" s="229"/>
      <c r="L1403" s="168"/>
      <c r="M1403" s="201"/>
      <c r="N1403" s="119"/>
    </row>
    <row r="1404" spans="1:14">
      <c r="A1404" s="364"/>
      <c r="B1404" s="365"/>
      <c r="C1404" s="366"/>
      <c r="D1404" s="365"/>
      <c r="E1404" s="365"/>
      <c r="F1404" s="367"/>
      <c r="G1404" s="368"/>
      <c r="H1404" s="167"/>
      <c r="I1404" s="364"/>
      <c r="J1404" s="162"/>
      <c r="K1404" s="368"/>
      <c r="L1404" s="168"/>
      <c r="M1404" s="217"/>
      <c r="N1404" s="163"/>
    </row>
    <row r="1405" spans="1:14" outlineLevel="1">
      <c r="A1405" s="120"/>
      <c r="B1405" s="122" t="s">
        <v>3114</v>
      </c>
      <c r="C1405" s="121" t="s">
        <v>3115</v>
      </c>
      <c r="D1405" s="122"/>
      <c r="E1405" s="122"/>
      <c r="F1405" s="123"/>
      <c r="G1405" s="230"/>
      <c r="H1405" s="167"/>
      <c r="I1405" s="120"/>
      <c r="J1405" s="124"/>
      <c r="K1405" s="230"/>
      <c r="L1405" s="168"/>
      <c r="M1405" s="202"/>
      <c r="N1405" s="125"/>
    </row>
    <row r="1406" spans="1:14" ht="407.25" outlineLevel="2">
      <c r="A1406" s="126" t="s">
        <v>3116</v>
      </c>
      <c r="B1406" s="127" t="s">
        <v>3117</v>
      </c>
      <c r="C1406" s="133" t="s">
        <v>3118</v>
      </c>
      <c r="D1406" s="39" t="s">
        <v>326</v>
      </c>
      <c r="E1406" s="128">
        <v>0</v>
      </c>
      <c r="F1406" s="100">
        <v>436122663.16000003</v>
      </c>
      <c r="G1406" s="186">
        <f>F1406*E1406</f>
        <v>0</v>
      </c>
      <c r="H1406" s="100"/>
      <c r="I1406" s="187">
        <v>0</v>
      </c>
      <c r="J1406" s="101"/>
      <c r="K1406" s="186">
        <f>J1406*I1406</f>
        <v>0</v>
      </c>
      <c r="L1406" s="101"/>
      <c r="M1406" s="188"/>
      <c r="N1406" s="129"/>
    </row>
    <row r="1407" spans="1:14" outlineLevel="2">
      <c r="A1407" s="104"/>
      <c r="B1407" s="38"/>
      <c r="C1407" s="110"/>
      <c r="D1407" s="38"/>
      <c r="E1407" s="38"/>
      <c r="F1407" s="111"/>
      <c r="G1407" s="228"/>
      <c r="H1407" s="111"/>
      <c r="I1407" s="285"/>
      <c r="J1407" s="112"/>
      <c r="K1407" s="228"/>
      <c r="L1407" s="112"/>
      <c r="M1407" s="200"/>
      <c r="N1407" s="113"/>
    </row>
    <row r="1408" spans="1:14" ht="28.5" outlineLevel="1">
      <c r="A1408" s="120"/>
      <c r="B1408" s="122"/>
      <c r="C1408" s="121" t="s">
        <v>3119</v>
      </c>
      <c r="D1408" s="122"/>
      <c r="E1408" s="122"/>
      <c r="F1408" s="123"/>
      <c r="G1408" s="230">
        <f>G1406</f>
        <v>0</v>
      </c>
      <c r="H1408" s="167"/>
      <c r="I1408" s="120"/>
      <c r="J1408" s="124"/>
      <c r="K1408" s="230">
        <f>K1406</f>
        <v>0</v>
      </c>
      <c r="L1408" s="168"/>
      <c r="M1408" s="202"/>
      <c r="N1408" s="125"/>
    </row>
    <row r="1409" spans="1:14" outlineLevel="1">
      <c r="A1409" s="104"/>
      <c r="B1409" s="38"/>
      <c r="C1409" s="110"/>
      <c r="D1409" s="38"/>
      <c r="E1409" s="38"/>
      <c r="F1409" s="111"/>
      <c r="G1409" s="228"/>
      <c r="H1409" s="111"/>
      <c r="I1409" s="285"/>
      <c r="J1409" s="112"/>
      <c r="K1409" s="228"/>
      <c r="L1409" s="112"/>
      <c r="M1409" s="200"/>
      <c r="N1409" s="113"/>
    </row>
    <row r="1410" spans="1:14" outlineLevel="1">
      <c r="A1410" s="120"/>
      <c r="B1410" s="122" t="s">
        <v>3120</v>
      </c>
      <c r="C1410" s="121" t="s">
        <v>3121</v>
      </c>
      <c r="D1410" s="122"/>
      <c r="E1410" s="122"/>
      <c r="F1410" s="123"/>
      <c r="G1410" s="230"/>
      <c r="H1410" s="167"/>
      <c r="I1410" s="120"/>
      <c r="J1410" s="124"/>
      <c r="K1410" s="230"/>
      <c r="L1410" s="168"/>
      <c r="M1410" s="202"/>
      <c r="N1410" s="125"/>
    </row>
    <row r="1411" spans="1:14" ht="309" outlineLevel="2">
      <c r="A1411" s="126" t="s">
        <v>3122</v>
      </c>
      <c r="B1411" s="127" t="s">
        <v>3123</v>
      </c>
      <c r="C1411" s="133" t="s">
        <v>3124</v>
      </c>
      <c r="D1411" s="39" t="s">
        <v>326</v>
      </c>
      <c r="E1411" s="128">
        <v>1</v>
      </c>
      <c r="F1411" s="100">
        <v>65926259</v>
      </c>
      <c r="G1411" s="186">
        <f>F1411*E1411</f>
        <v>65926259</v>
      </c>
      <c r="H1411" s="100"/>
      <c r="I1411" s="187">
        <v>1</v>
      </c>
      <c r="J1411" s="101"/>
      <c r="K1411" s="186">
        <f>J1411*I1411</f>
        <v>0</v>
      </c>
      <c r="L1411" s="101"/>
      <c r="M1411" s="188"/>
      <c r="N1411" s="129"/>
    </row>
    <row r="1412" spans="1:14" outlineLevel="1">
      <c r="A1412" s="120"/>
      <c r="B1412" s="122"/>
      <c r="C1412" s="121" t="s">
        <v>3125</v>
      </c>
      <c r="D1412" s="122"/>
      <c r="E1412" s="122"/>
      <c r="F1412" s="123"/>
      <c r="G1412" s="230">
        <f>G1411</f>
        <v>65926259</v>
      </c>
      <c r="H1412" s="167"/>
      <c r="I1412" s="120"/>
      <c r="J1412" s="124"/>
      <c r="K1412" s="230">
        <f>K1411</f>
        <v>0</v>
      </c>
      <c r="L1412" s="168"/>
      <c r="M1412" s="202"/>
      <c r="N1412" s="125"/>
    </row>
    <row r="1413" spans="1:14" outlineLevel="1">
      <c r="A1413" s="104"/>
      <c r="B1413" s="38"/>
      <c r="C1413" s="110"/>
      <c r="D1413" s="38"/>
      <c r="E1413" s="38"/>
      <c r="F1413" s="111"/>
      <c r="G1413" s="228"/>
      <c r="H1413" s="111"/>
      <c r="I1413" s="285"/>
      <c r="J1413" s="112"/>
      <c r="K1413" s="228"/>
      <c r="L1413" s="112"/>
      <c r="M1413" s="200"/>
      <c r="N1413" s="113"/>
    </row>
    <row r="1414" spans="1:14" ht="28.5" outlineLevel="1">
      <c r="A1414" s="120"/>
      <c r="B1414" s="369" t="s">
        <v>3126</v>
      </c>
      <c r="C1414" s="121" t="s">
        <v>3127</v>
      </c>
      <c r="D1414" s="122"/>
      <c r="E1414" s="122"/>
      <c r="F1414" s="123"/>
      <c r="G1414" s="230"/>
      <c r="H1414" s="167"/>
      <c r="I1414" s="120"/>
      <c r="J1414" s="124"/>
      <c r="K1414" s="230"/>
      <c r="L1414" s="168"/>
      <c r="M1414" s="202"/>
      <c r="N1414" s="125"/>
    </row>
    <row r="1415" spans="1:14" ht="210.75" outlineLevel="2">
      <c r="A1415" s="126" t="s">
        <v>3128</v>
      </c>
      <c r="B1415" s="127" t="s">
        <v>3129</v>
      </c>
      <c r="C1415" s="133" t="s">
        <v>3130</v>
      </c>
      <c r="D1415" s="39" t="s">
        <v>326</v>
      </c>
      <c r="E1415" s="128">
        <v>1</v>
      </c>
      <c r="F1415" s="100">
        <v>40698737</v>
      </c>
      <c r="G1415" s="186">
        <f>F1415*E1415</f>
        <v>40698737</v>
      </c>
      <c r="H1415" s="100"/>
      <c r="I1415" s="187">
        <v>1</v>
      </c>
      <c r="J1415" s="101"/>
      <c r="K1415" s="186">
        <f>J1415*I1415</f>
        <v>0</v>
      </c>
      <c r="L1415" s="101"/>
      <c r="M1415" s="188"/>
      <c r="N1415" s="129"/>
    </row>
    <row r="1416" spans="1:14" outlineLevel="2">
      <c r="A1416" s="104"/>
      <c r="B1416" s="38"/>
      <c r="C1416" s="110"/>
      <c r="D1416" s="38"/>
      <c r="E1416" s="38"/>
      <c r="F1416" s="111"/>
      <c r="G1416" s="228"/>
      <c r="H1416" s="111"/>
      <c r="I1416" s="285"/>
      <c r="J1416" s="112"/>
      <c r="K1416" s="228"/>
      <c r="L1416" s="112"/>
      <c r="M1416" s="200"/>
      <c r="N1416" s="113"/>
    </row>
    <row r="1417" spans="1:14" ht="28.5" outlineLevel="1">
      <c r="A1417" s="120"/>
      <c r="B1417" s="122"/>
      <c r="C1417" s="121" t="s">
        <v>3131</v>
      </c>
      <c r="D1417" s="122"/>
      <c r="E1417" s="122"/>
      <c r="F1417" s="123"/>
      <c r="G1417" s="230">
        <f>G1415</f>
        <v>40698737</v>
      </c>
      <c r="H1417" s="167"/>
      <c r="I1417" s="120"/>
      <c r="J1417" s="124"/>
      <c r="K1417" s="230">
        <f>K1415</f>
        <v>0</v>
      </c>
      <c r="L1417" s="168"/>
      <c r="M1417" s="202"/>
      <c r="N1417" s="125"/>
    </row>
    <row r="1418" spans="1:14" outlineLevel="1">
      <c r="A1418" s="104"/>
      <c r="B1418" s="38"/>
      <c r="C1418" s="110"/>
      <c r="D1418" s="38"/>
      <c r="E1418" s="38"/>
      <c r="F1418" s="111"/>
      <c r="G1418" s="228"/>
      <c r="H1418" s="111"/>
      <c r="I1418" s="285"/>
      <c r="J1418" s="112"/>
      <c r="K1418" s="228"/>
      <c r="L1418" s="112"/>
      <c r="M1418" s="200"/>
      <c r="N1418" s="113"/>
    </row>
    <row r="1419" spans="1:14" outlineLevel="1">
      <c r="A1419" s="120"/>
      <c r="B1419" s="122" t="s">
        <v>3132</v>
      </c>
      <c r="C1419" s="121" t="s">
        <v>3133</v>
      </c>
      <c r="D1419" s="122"/>
      <c r="E1419" s="122"/>
      <c r="F1419" s="123"/>
      <c r="G1419" s="230"/>
      <c r="H1419" s="167"/>
      <c r="I1419" s="120"/>
      <c r="J1419" s="124"/>
      <c r="K1419" s="230"/>
      <c r="L1419" s="168"/>
      <c r="M1419" s="202"/>
      <c r="N1419" s="125"/>
    </row>
    <row r="1420" spans="1:14" outlineLevel="2">
      <c r="A1420" s="104"/>
      <c r="B1420" s="38"/>
      <c r="C1420" s="110"/>
      <c r="D1420" s="38"/>
      <c r="E1420" s="38"/>
      <c r="F1420" s="111"/>
      <c r="G1420" s="228"/>
      <c r="H1420" s="111"/>
      <c r="I1420" s="285"/>
      <c r="J1420" s="112"/>
      <c r="K1420" s="228"/>
      <c r="L1420" s="112"/>
      <c r="M1420" s="200"/>
      <c r="N1420" s="113"/>
    </row>
    <row r="1421" spans="1:14" outlineLevel="2">
      <c r="A1421" s="138"/>
      <c r="B1421" s="139" t="s">
        <v>3134</v>
      </c>
      <c r="C1421" s="140" t="s">
        <v>3135</v>
      </c>
      <c r="D1421" s="139"/>
      <c r="E1421" s="139"/>
      <c r="F1421" s="141"/>
      <c r="G1421" s="231"/>
      <c r="H1421" s="167"/>
      <c r="I1421" s="138"/>
      <c r="J1421" s="142"/>
      <c r="K1421" s="231"/>
      <c r="L1421" s="168"/>
      <c r="M1421" s="206"/>
      <c r="N1421" s="143"/>
    </row>
    <row r="1422" spans="1:14" ht="56.25" outlineLevel="3">
      <c r="A1422" s="126" t="s">
        <v>3136</v>
      </c>
      <c r="B1422" s="127" t="s">
        <v>3137</v>
      </c>
      <c r="C1422" s="133" t="s">
        <v>3138</v>
      </c>
      <c r="D1422" s="39" t="s">
        <v>326</v>
      </c>
      <c r="E1422" s="128">
        <v>1</v>
      </c>
      <c r="F1422" s="100">
        <v>6888766</v>
      </c>
      <c r="G1422" s="186">
        <f t="shared" ref="G1422:G1427" si="99">F1422*E1422</f>
        <v>6888766</v>
      </c>
      <c r="H1422" s="100"/>
      <c r="I1422" s="187">
        <v>1</v>
      </c>
      <c r="J1422" s="101"/>
      <c r="K1422" s="186">
        <f t="shared" ref="K1422:K1427" si="100">J1422*I1422</f>
        <v>0</v>
      </c>
      <c r="L1422" s="101"/>
      <c r="M1422" s="188"/>
      <c r="N1422" s="129"/>
    </row>
    <row r="1423" spans="1:14" ht="42" outlineLevel="3">
      <c r="A1423" s="126" t="s">
        <v>3139</v>
      </c>
      <c r="B1423" s="127" t="s">
        <v>3140</v>
      </c>
      <c r="C1423" s="133" t="s">
        <v>3141</v>
      </c>
      <c r="D1423" s="39" t="s">
        <v>190</v>
      </c>
      <c r="E1423" s="128">
        <v>60</v>
      </c>
      <c r="F1423" s="100">
        <v>511788.5</v>
      </c>
      <c r="G1423" s="186">
        <f t="shared" si="99"/>
        <v>30707310</v>
      </c>
      <c r="H1423" s="100"/>
      <c r="I1423" s="187">
        <v>60</v>
      </c>
      <c r="J1423" s="101"/>
      <c r="K1423" s="186">
        <f t="shared" si="100"/>
        <v>0</v>
      </c>
      <c r="L1423" s="101"/>
      <c r="M1423" s="188"/>
      <c r="N1423" s="129"/>
    </row>
    <row r="1424" spans="1:14" ht="42" outlineLevel="3">
      <c r="A1424" s="126" t="s">
        <v>3142</v>
      </c>
      <c r="B1424" s="127" t="s">
        <v>3143</v>
      </c>
      <c r="C1424" s="133" t="s">
        <v>3144</v>
      </c>
      <c r="D1424" s="39" t="s">
        <v>326</v>
      </c>
      <c r="E1424" s="128">
        <v>2</v>
      </c>
      <c r="F1424" s="100">
        <v>3001695.12</v>
      </c>
      <c r="G1424" s="186">
        <f t="shared" si="99"/>
        <v>6003390.2400000002</v>
      </c>
      <c r="H1424" s="100"/>
      <c r="I1424" s="187">
        <v>2</v>
      </c>
      <c r="J1424" s="101"/>
      <c r="K1424" s="186">
        <f t="shared" si="100"/>
        <v>0</v>
      </c>
      <c r="L1424" s="101"/>
      <c r="M1424" s="188"/>
      <c r="N1424" s="129"/>
    </row>
    <row r="1425" spans="1:14" ht="42" outlineLevel="3">
      <c r="A1425" s="126" t="s">
        <v>3145</v>
      </c>
      <c r="B1425" s="127" t="s">
        <v>3146</v>
      </c>
      <c r="C1425" s="133" t="s">
        <v>3147</v>
      </c>
      <c r="D1425" s="39" t="s">
        <v>3148</v>
      </c>
      <c r="E1425" s="128">
        <v>1</v>
      </c>
      <c r="F1425" s="100">
        <v>2367931.4500000002</v>
      </c>
      <c r="G1425" s="186">
        <f t="shared" si="99"/>
        <v>2367931.4500000002</v>
      </c>
      <c r="H1425" s="100"/>
      <c r="I1425" s="187">
        <v>1</v>
      </c>
      <c r="J1425" s="101"/>
      <c r="K1425" s="186">
        <f t="shared" si="100"/>
        <v>0</v>
      </c>
      <c r="L1425" s="101"/>
      <c r="M1425" s="188"/>
      <c r="N1425" s="129"/>
    </row>
    <row r="1426" spans="1:14" ht="42" outlineLevel="3">
      <c r="A1426" s="126" t="s">
        <v>3149</v>
      </c>
      <c r="B1426" s="127" t="s">
        <v>3150</v>
      </c>
      <c r="C1426" s="133" t="s">
        <v>3151</v>
      </c>
      <c r="D1426" s="39" t="s">
        <v>3148</v>
      </c>
      <c r="E1426" s="128">
        <v>11</v>
      </c>
      <c r="F1426" s="100">
        <v>2187239.34</v>
      </c>
      <c r="G1426" s="186">
        <f t="shared" si="99"/>
        <v>24059632.739999998</v>
      </c>
      <c r="H1426" s="100"/>
      <c r="I1426" s="187">
        <v>11</v>
      </c>
      <c r="J1426" s="101"/>
      <c r="K1426" s="186">
        <f t="shared" si="100"/>
        <v>0</v>
      </c>
      <c r="L1426" s="101"/>
      <c r="M1426" s="188"/>
      <c r="N1426" s="129"/>
    </row>
    <row r="1427" spans="1:14" ht="42" outlineLevel="3">
      <c r="A1427" s="126" t="s">
        <v>3152</v>
      </c>
      <c r="B1427" s="127" t="s">
        <v>3153</v>
      </c>
      <c r="C1427" s="133" t="s">
        <v>3154</v>
      </c>
      <c r="D1427" s="39" t="s">
        <v>190</v>
      </c>
      <c r="E1427" s="128">
        <v>137</v>
      </c>
      <c r="F1427" s="100">
        <v>388898.18</v>
      </c>
      <c r="G1427" s="186">
        <f t="shared" si="99"/>
        <v>53279050.659999996</v>
      </c>
      <c r="H1427" s="100"/>
      <c r="I1427" s="187">
        <v>137</v>
      </c>
      <c r="J1427" s="101"/>
      <c r="K1427" s="186">
        <f t="shared" si="100"/>
        <v>0</v>
      </c>
      <c r="L1427" s="101"/>
      <c r="M1427" s="188"/>
      <c r="N1427" s="129"/>
    </row>
    <row r="1428" spans="1:14" outlineLevel="3">
      <c r="A1428" s="104"/>
      <c r="B1428" s="38"/>
      <c r="C1428" s="110"/>
      <c r="D1428" s="38"/>
      <c r="E1428" s="38"/>
      <c r="F1428" s="111"/>
      <c r="G1428" s="228"/>
      <c r="H1428" s="111"/>
      <c r="I1428" s="285"/>
      <c r="J1428" s="112"/>
      <c r="K1428" s="228"/>
      <c r="L1428" s="112"/>
      <c r="M1428" s="200"/>
      <c r="N1428" s="113"/>
    </row>
    <row r="1429" spans="1:14" ht="28.5" outlineLevel="2">
      <c r="A1429" s="138"/>
      <c r="B1429" s="139"/>
      <c r="C1429" s="140" t="s">
        <v>3155</v>
      </c>
      <c r="D1429" s="139"/>
      <c r="E1429" s="139"/>
      <c r="F1429" s="141"/>
      <c r="G1429" s="231">
        <f>SUM(G1422:G1427)</f>
        <v>123306081.09</v>
      </c>
      <c r="H1429" s="167"/>
      <c r="I1429" s="138"/>
      <c r="J1429" s="142"/>
      <c r="K1429" s="231">
        <f>SUM(K1422:K1427)</f>
        <v>0</v>
      </c>
      <c r="L1429" s="168"/>
      <c r="M1429" s="206"/>
      <c r="N1429" s="143"/>
    </row>
    <row r="1430" spans="1:14" outlineLevel="2">
      <c r="A1430" s="104"/>
      <c r="B1430" s="38"/>
      <c r="C1430" s="110"/>
      <c r="D1430" s="38"/>
      <c r="E1430" s="38"/>
      <c r="F1430" s="111"/>
      <c r="G1430" s="228"/>
      <c r="H1430" s="111"/>
      <c r="I1430" s="285"/>
      <c r="J1430" s="112"/>
      <c r="K1430" s="228"/>
      <c r="L1430" s="112"/>
      <c r="M1430" s="200"/>
      <c r="N1430" s="113"/>
    </row>
    <row r="1431" spans="1:14" outlineLevel="2">
      <c r="A1431" s="138"/>
      <c r="B1431" s="139" t="s">
        <v>3156</v>
      </c>
      <c r="C1431" s="140" t="s">
        <v>3157</v>
      </c>
      <c r="D1431" s="139"/>
      <c r="E1431" s="139"/>
      <c r="F1431" s="141"/>
      <c r="G1431" s="231"/>
      <c r="H1431" s="167"/>
      <c r="I1431" s="138"/>
      <c r="J1431" s="142"/>
      <c r="K1431" s="231"/>
      <c r="L1431" s="168"/>
      <c r="M1431" s="206"/>
      <c r="N1431" s="143"/>
    </row>
    <row r="1432" spans="1:14" ht="98.25" outlineLevel="3">
      <c r="A1432" s="126" t="s">
        <v>3158</v>
      </c>
      <c r="B1432" s="127" t="s">
        <v>3159</v>
      </c>
      <c r="C1432" s="133" t="s">
        <v>3160</v>
      </c>
      <c r="D1432" s="39" t="s">
        <v>326</v>
      </c>
      <c r="E1432" s="128">
        <v>1</v>
      </c>
      <c r="F1432" s="100">
        <v>205487586</v>
      </c>
      <c r="G1432" s="186">
        <f t="shared" ref="G1432:G1437" si="101">F1432*E1432</f>
        <v>205487586</v>
      </c>
      <c r="H1432" s="100"/>
      <c r="I1432" s="187">
        <v>1</v>
      </c>
      <c r="J1432" s="101"/>
      <c r="K1432" s="186">
        <f t="shared" ref="K1432:K1437" si="102">J1432*I1432</f>
        <v>0</v>
      </c>
      <c r="L1432" s="101"/>
      <c r="M1432" s="188"/>
      <c r="N1432" s="129"/>
    </row>
    <row r="1433" spans="1:14" ht="56.25" outlineLevel="3">
      <c r="A1433" s="126" t="s">
        <v>3161</v>
      </c>
      <c r="B1433" s="127" t="s">
        <v>3162</v>
      </c>
      <c r="C1433" s="133" t="s">
        <v>3163</v>
      </c>
      <c r="D1433" s="39" t="s">
        <v>326</v>
      </c>
      <c r="E1433" s="128">
        <v>1</v>
      </c>
      <c r="F1433" s="100">
        <v>317010536</v>
      </c>
      <c r="G1433" s="186">
        <f t="shared" si="101"/>
        <v>317010536</v>
      </c>
      <c r="H1433" s="100"/>
      <c r="I1433" s="187">
        <v>1</v>
      </c>
      <c r="J1433" s="101"/>
      <c r="K1433" s="186">
        <f t="shared" si="102"/>
        <v>0</v>
      </c>
      <c r="L1433" s="101"/>
      <c r="M1433" s="188"/>
      <c r="N1433" s="129"/>
    </row>
    <row r="1434" spans="1:14" ht="56.25" outlineLevel="3">
      <c r="A1434" s="126" t="s">
        <v>3164</v>
      </c>
      <c r="B1434" s="127" t="s">
        <v>3165</v>
      </c>
      <c r="C1434" s="133" t="s">
        <v>3166</v>
      </c>
      <c r="D1434" s="39" t="s">
        <v>326</v>
      </c>
      <c r="E1434" s="128">
        <v>1</v>
      </c>
      <c r="F1434" s="100">
        <v>50583526</v>
      </c>
      <c r="G1434" s="186">
        <f t="shared" si="101"/>
        <v>50583526</v>
      </c>
      <c r="H1434" s="100"/>
      <c r="I1434" s="187">
        <v>1</v>
      </c>
      <c r="J1434" s="101"/>
      <c r="K1434" s="186">
        <f t="shared" si="102"/>
        <v>0</v>
      </c>
      <c r="L1434" s="101"/>
      <c r="M1434" s="188"/>
      <c r="N1434" s="129"/>
    </row>
    <row r="1435" spans="1:14" ht="112.5" outlineLevel="3">
      <c r="A1435" s="126" t="s">
        <v>3167</v>
      </c>
      <c r="B1435" s="127" t="s">
        <v>3168</v>
      </c>
      <c r="C1435" s="133" t="s">
        <v>3169</v>
      </c>
      <c r="D1435" s="39" t="s">
        <v>326</v>
      </c>
      <c r="E1435" s="128">
        <v>4</v>
      </c>
      <c r="F1435" s="100">
        <v>102973930</v>
      </c>
      <c r="G1435" s="186">
        <f t="shared" si="101"/>
        <v>411895720</v>
      </c>
      <c r="H1435" s="100"/>
      <c r="I1435" s="187">
        <v>4</v>
      </c>
      <c r="J1435" s="101"/>
      <c r="K1435" s="186">
        <f t="shared" si="102"/>
        <v>0</v>
      </c>
      <c r="L1435" s="101"/>
      <c r="M1435" s="188"/>
      <c r="N1435" s="129"/>
    </row>
    <row r="1436" spans="1:14" ht="56.25" outlineLevel="3">
      <c r="A1436" s="126" t="s">
        <v>3170</v>
      </c>
      <c r="B1436" s="127" t="s">
        <v>3171</v>
      </c>
      <c r="C1436" s="133" t="s">
        <v>3172</v>
      </c>
      <c r="D1436" s="39" t="s">
        <v>326</v>
      </c>
      <c r="E1436" s="128">
        <v>1</v>
      </c>
      <c r="F1436" s="100">
        <v>29439488.030000001</v>
      </c>
      <c r="G1436" s="186">
        <f t="shared" si="101"/>
        <v>29439488.030000001</v>
      </c>
      <c r="H1436" s="100"/>
      <c r="I1436" s="187">
        <v>1</v>
      </c>
      <c r="J1436" s="101"/>
      <c r="K1436" s="186">
        <f t="shared" si="102"/>
        <v>0</v>
      </c>
      <c r="L1436" s="101"/>
      <c r="M1436" s="188"/>
      <c r="N1436" s="129"/>
    </row>
    <row r="1437" spans="1:14" ht="56.25" outlineLevel="3">
      <c r="A1437" s="126" t="s">
        <v>3173</v>
      </c>
      <c r="B1437" s="127" t="s">
        <v>3174</v>
      </c>
      <c r="C1437" s="133" t="s">
        <v>3175</v>
      </c>
      <c r="D1437" s="309" t="s">
        <v>190</v>
      </c>
      <c r="E1437" s="128">
        <v>11</v>
      </c>
      <c r="F1437" s="100">
        <v>1217474</v>
      </c>
      <c r="G1437" s="186">
        <f t="shared" si="101"/>
        <v>13392214</v>
      </c>
      <c r="H1437" s="100"/>
      <c r="I1437" s="187">
        <v>11</v>
      </c>
      <c r="J1437" s="101"/>
      <c r="K1437" s="186">
        <f t="shared" si="102"/>
        <v>0</v>
      </c>
      <c r="L1437" s="101"/>
      <c r="M1437" s="188"/>
      <c r="N1437" s="129"/>
    </row>
    <row r="1438" spans="1:14" outlineLevel="3">
      <c r="A1438" s="104"/>
      <c r="B1438" s="38"/>
      <c r="C1438" s="110"/>
      <c r="D1438" s="38"/>
      <c r="E1438" s="38"/>
      <c r="F1438" s="111"/>
      <c r="G1438" s="228"/>
      <c r="H1438" s="111"/>
      <c r="I1438" s="285"/>
      <c r="J1438" s="112"/>
      <c r="K1438" s="228"/>
      <c r="L1438" s="112"/>
      <c r="M1438" s="200"/>
      <c r="N1438" s="113"/>
    </row>
    <row r="1439" spans="1:14" outlineLevel="2">
      <c r="A1439" s="138"/>
      <c r="B1439" s="139"/>
      <c r="C1439" s="140" t="s">
        <v>3176</v>
      </c>
      <c r="D1439" s="139"/>
      <c r="E1439" s="139"/>
      <c r="F1439" s="141"/>
      <c r="G1439" s="231">
        <f>SUM(G1432:G1437)</f>
        <v>1027809070.03</v>
      </c>
      <c r="H1439" s="167"/>
      <c r="I1439" s="138"/>
      <c r="J1439" s="142"/>
      <c r="K1439" s="231">
        <f>SUM(K1432:K1437)</f>
        <v>0</v>
      </c>
      <c r="L1439" s="168"/>
      <c r="M1439" s="206"/>
      <c r="N1439" s="143"/>
    </row>
    <row r="1440" spans="1:14" outlineLevel="2">
      <c r="A1440" s="104"/>
      <c r="B1440" s="38"/>
      <c r="C1440" s="110"/>
      <c r="D1440" s="38"/>
      <c r="E1440" s="38"/>
      <c r="F1440" s="111"/>
      <c r="G1440" s="228"/>
      <c r="H1440" s="111"/>
      <c r="I1440" s="285"/>
      <c r="J1440" s="112"/>
      <c r="K1440" s="228"/>
      <c r="L1440" s="112"/>
      <c r="M1440" s="200"/>
      <c r="N1440" s="113"/>
    </row>
    <row r="1441" spans="1:14" outlineLevel="2">
      <c r="A1441" s="138"/>
      <c r="B1441" s="139" t="s">
        <v>3177</v>
      </c>
      <c r="C1441" s="140" t="s">
        <v>3178</v>
      </c>
      <c r="D1441" s="139"/>
      <c r="E1441" s="139"/>
      <c r="F1441" s="141"/>
      <c r="G1441" s="231"/>
      <c r="H1441" s="167"/>
      <c r="I1441" s="138"/>
      <c r="J1441" s="142"/>
      <c r="K1441" s="231"/>
      <c r="L1441" s="168"/>
      <c r="M1441" s="206"/>
      <c r="N1441" s="143"/>
    </row>
    <row r="1442" spans="1:14" ht="112.5" outlineLevel="3">
      <c r="A1442" s="126" t="s">
        <v>3179</v>
      </c>
      <c r="B1442" s="127" t="s">
        <v>3180</v>
      </c>
      <c r="C1442" s="133" t="s">
        <v>3181</v>
      </c>
      <c r="D1442" s="39" t="s">
        <v>326</v>
      </c>
      <c r="E1442" s="128">
        <v>1</v>
      </c>
      <c r="F1442" s="100">
        <v>197272385.69999999</v>
      </c>
      <c r="G1442" s="186">
        <f>F1442*E1442</f>
        <v>197272385.69999999</v>
      </c>
      <c r="H1442" s="100"/>
      <c r="I1442" s="187">
        <v>1</v>
      </c>
      <c r="J1442" s="101"/>
      <c r="K1442" s="186">
        <f>J1442*I1442</f>
        <v>0</v>
      </c>
      <c r="L1442" s="101"/>
      <c r="M1442" s="188"/>
      <c r="N1442" s="129"/>
    </row>
    <row r="1443" spans="1:14" ht="112.5" outlineLevel="3">
      <c r="A1443" s="126" t="s">
        <v>3182</v>
      </c>
      <c r="B1443" s="127" t="s">
        <v>3183</v>
      </c>
      <c r="C1443" s="133" t="s">
        <v>3184</v>
      </c>
      <c r="D1443" s="39" t="s">
        <v>326</v>
      </c>
      <c r="E1443" s="128">
        <v>1</v>
      </c>
      <c r="F1443" s="100">
        <v>161036885.69999999</v>
      </c>
      <c r="G1443" s="186">
        <f>F1443*E1443</f>
        <v>161036885.69999999</v>
      </c>
      <c r="H1443" s="100"/>
      <c r="I1443" s="187">
        <v>1</v>
      </c>
      <c r="J1443" s="101"/>
      <c r="K1443" s="186">
        <f>J1443*I1443</f>
        <v>0</v>
      </c>
      <c r="L1443" s="101"/>
      <c r="M1443" s="188"/>
      <c r="N1443" s="129"/>
    </row>
    <row r="1444" spans="1:14" ht="112.5" outlineLevel="3">
      <c r="A1444" s="126" t="s">
        <v>3185</v>
      </c>
      <c r="B1444" s="127" t="s">
        <v>3186</v>
      </c>
      <c r="C1444" s="133" t="s">
        <v>3187</v>
      </c>
      <c r="D1444" s="39" t="s">
        <v>326</v>
      </c>
      <c r="E1444" s="128">
        <v>2</v>
      </c>
      <c r="F1444" s="100">
        <v>157213415.69999999</v>
      </c>
      <c r="G1444" s="186">
        <f>F1444*E1444</f>
        <v>314426831.39999998</v>
      </c>
      <c r="H1444" s="100"/>
      <c r="I1444" s="187">
        <v>2</v>
      </c>
      <c r="J1444" s="101"/>
      <c r="K1444" s="186">
        <f>J1444*I1444</f>
        <v>0</v>
      </c>
      <c r="L1444" s="101"/>
      <c r="M1444" s="188"/>
      <c r="N1444" s="129"/>
    </row>
    <row r="1445" spans="1:14" outlineLevel="3">
      <c r="A1445" s="104"/>
      <c r="B1445" s="38"/>
      <c r="C1445" s="110"/>
      <c r="D1445" s="38"/>
      <c r="E1445" s="38"/>
      <c r="F1445" s="111"/>
      <c r="G1445" s="228"/>
      <c r="H1445" s="111"/>
      <c r="I1445" s="285"/>
      <c r="J1445" s="112"/>
      <c r="K1445" s="228"/>
      <c r="L1445" s="112"/>
      <c r="M1445" s="200"/>
      <c r="N1445" s="113"/>
    </row>
    <row r="1446" spans="1:14" outlineLevel="2">
      <c r="A1446" s="138"/>
      <c r="B1446" s="139"/>
      <c r="C1446" s="140" t="s">
        <v>3188</v>
      </c>
      <c r="D1446" s="139"/>
      <c r="E1446" s="139"/>
      <c r="F1446" s="141"/>
      <c r="G1446" s="231">
        <f>SUM(G1442:G1444)</f>
        <v>672736102.79999995</v>
      </c>
      <c r="H1446" s="167"/>
      <c r="I1446" s="138"/>
      <c r="J1446" s="142"/>
      <c r="K1446" s="231">
        <f>SUM(K1442:K1444)</f>
        <v>0</v>
      </c>
      <c r="L1446" s="168"/>
      <c r="M1446" s="206"/>
      <c r="N1446" s="143"/>
    </row>
    <row r="1447" spans="1:14" outlineLevel="2">
      <c r="A1447" s="104"/>
      <c r="B1447" s="38"/>
      <c r="C1447" s="110"/>
      <c r="D1447" s="38"/>
      <c r="E1447" s="38"/>
      <c r="F1447" s="111"/>
      <c r="G1447" s="228"/>
      <c r="H1447" s="111"/>
      <c r="I1447" s="285"/>
      <c r="J1447" s="112"/>
      <c r="K1447" s="228"/>
      <c r="L1447" s="112"/>
      <c r="M1447" s="200"/>
      <c r="N1447" s="113"/>
    </row>
    <row r="1448" spans="1:14" outlineLevel="2">
      <c r="A1448" s="138"/>
      <c r="B1448" s="139" t="s">
        <v>3189</v>
      </c>
      <c r="C1448" s="140" t="s">
        <v>3190</v>
      </c>
      <c r="D1448" s="139"/>
      <c r="E1448" s="139"/>
      <c r="F1448" s="141"/>
      <c r="G1448" s="231"/>
      <c r="H1448" s="167"/>
      <c r="I1448" s="138"/>
      <c r="J1448" s="142"/>
      <c r="K1448" s="231"/>
      <c r="L1448" s="168"/>
      <c r="M1448" s="206"/>
      <c r="N1448" s="143"/>
    </row>
    <row r="1449" spans="1:14" ht="84.75" outlineLevel="3">
      <c r="A1449" s="126" t="s">
        <v>3191</v>
      </c>
      <c r="B1449" s="127" t="s">
        <v>3192</v>
      </c>
      <c r="C1449" s="370" t="s">
        <v>3193</v>
      </c>
      <c r="D1449" s="39" t="s">
        <v>326</v>
      </c>
      <c r="E1449" s="128">
        <v>1</v>
      </c>
      <c r="F1449" s="100">
        <v>775405035</v>
      </c>
      <c r="G1449" s="186">
        <f>F1449*E1449</f>
        <v>775405035</v>
      </c>
      <c r="H1449" s="100"/>
      <c r="I1449" s="187">
        <v>1</v>
      </c>
      <c r="J1449" s="101"/>
      <c r="K1449" s="186">
        <f>J1449*I1449</f>
        <v>0</v>
      </c>
      <c r="L1449" s="101"/>
      <c r="M1449" s="188"/>
      <c r="N1449" s="129"/>
    </row>
    <row r="1450" spans="1:14" ht="84.75" outlineLevel="3">
      <c r="A1450" s="126" t="s">
        <v>3194</v>
      </c>
      <c r="B1450" s="127" t="s">
        <v>3195</v>
      </c>
      <c r="C1450" s="370" t="s">
        <v>3196</v>
      </c>
      <c r="D1450" s="39" t="s">
        <v>326</v>
      </c>
      <c r="E1450" s="128">
        <v>1</v>
      </c>
      <c r="F1450" s="100">
        <v>776139421</v>
      </c>
      <c r="G1450" s="186">
        <f>F1450*E1450</f>
        <v>776139421</v>
      </c>
      <c r="H1450" s="100"/>
      <c r="I1450" s="187">
        <v>1</v>
      </c>
      <c r="J1450" s="101"/>
      <c r="K1450" s="186">
        <f>J1450*I1450</f>
        <v>0</v>
      </c>
      <c r="L1450" s="101"/>
      <c r="M1450" s="188"/>
      <c r="N1450" s="129"/>
    </row>
    <row r="1451" spans="1:14" ht="112.5" outlineLevel="3">
      <c r="A1451" s="126" t="s">
        <v>3197</v>
      </c>
      <c r="B1451" s="127" t="s">
        <v>3198</v>
      </c>
      <c r="C1451" s="370" t="s">
        <v>3199</v>
      </c>
      <c r="D1451" s="39" t="s">
        <v>326</v>
      </c>
      <c r="E1451" s="128">
        <v>2</v>
      </c>
      <c r="F1451" s="100">
        <v>628487183</v>
      </c>
      <c r="G1451" s="186">
        <f>F1451*E1451</f>
        <v>1256974366</v>
      </c>
      <c r="H1451" s="100"/>
      <c r="I1451" s="187">
        <v>2</v>
      </c>
      <c r="J1451" s="101"/>
      <c r="K1451" s="186">
        <f>J1451*I1451</f>
        <v>0</v>
      </c>
      <c r="L1451" s="101"/>
      <c r="M1451" s="188"/>
      <c r="N1451" s="129"/>
    </row>
    <row r="1452" spans="1:14" outlineLevel="3">
      <c r="A1452" s="104"/>
      <c r="B1452" s="38"/>
      <c r="C1452" s="110"/>
      <c r="D1452" s="38"/>
      <c r="E1452" s="38"/>
      <c r="F1452" s="111"/>
      <c r="G1452" s="228"/>
      <c r="H1452" s="111"/>
      <c r="I1452" s="285"/>
      <c r="J1452" s="112"/>
      <c r="K1452" s="228"/>
      <c r="L1452" s="112"/>
      <c r="M1452" s="200"/>
      <c r="N1452" s="113"/>
    </row>
    <row r="1453" spans="1:14" outlineLevel="2">
      <c r="A1453" s="138"/>
      <c r="B1453" s="139"/>
      <c r="C1453" s="140" t="s">
        <v>3200</v>
      </c>
      <c r="D1453" s="139"/>
      <c r="E1453" s="139"/>
      <c r="F1453" s="141"/>
      <c r="G1453" s="231">
        <f>SUM(G1449:G1451)</f>
        <v>2808518822</v>
      </c>
      <c r="H1453" s="167"/>
      <c r="I1453" s="138"/>
      <c r="J1453" s="142"/>
      <c r="K1453" s="231">
        <f>SUM(K1449:K1451)</f>
        <v>0</v>
      </c>
      <c r="L1453" s="168"/>
      <c r="M1453" s="206"/>
      <c r="N1453" s="143"/>
    </row>
    <row r="1454" spans="1:14" outlineLevel="2">
      <c r="A1454" s="104"/>
      <c r="B1454" s="38"/>
      <c r="C1454" s="110"/>
      <c r="D1454" s="38"/>
      <c r="E1454" s="38"/>
      <c r="F1454" s="111"/>
      <c r="G1454" s="228"/>
      <c r="H1454" s="111"/>
      <c r="I1454" s="285"/>
      <c r="J1454" s="112"/>
      <c r="K1454" s="228"/>
      <c r="L1454" s="112"/>
      <c r="M1454" s="200"/>
      <c r="N1454" s="113"/>
    </row>
    <row r="1455" spans="1:14" outlineLevel="1">
      <c r="A1455" s="120"/>
      <c r="B1455" s="122"/>
      <c r="C1455" s="121" t="s">
        <v>3201</v>
      </c>
      <c r="D1455" s="122"/>
      <c r="E1455" s="122"/>
      <c r="F1455" s="123"/>
      <c r="G1455" s="230">
        <f>SUM(G1453+G1446+G1439+G1429)</f>
        <v>4632370075.9200001</v>
      </c>
      <c r="H1455" s="167"/>
      <c r="I1455" s="120"/>
      <c r="J1455" s="124"/>
      <c r="K1455" s="230">
        <f>SUM(K1453+K1446+K1439+K1429)</f>
        <v>0</v>
      </c>
      <c r="L1455" s="168"/>
      <c r="M1455" s="202"/>
      <c r="N1455" s="125"/>
    </row>
    <row r="1456" spans="1:14" outlineLevel="1">
      <c r="A1456" s="104"/>
      <c r="B1456" s="38"/>
      <c r="C1456" s="110"/>
      <c r="D1456" s="38"/>
      <c r="E1456" s="38"/>
      <c r="F1456" s="111"/>
      <c r="G1456" s="228"/>
      <c r="H1456" s="111"/>
      <c r="I1456" s="285"/>
      <c r="J1456" s="112"/>
      <c r="K1456" s="228"/>
      <c r="L1456" s="112"/>
      <c r="M1456" s="200"/>
      <c r="N1456" s="113"/>
    </row>
    <row r="1457" spans="1:14" ht="28.5" outlineLevel="1">
      <c r="A1457" s="120"/>
      <c r="B1457" s="122" t="s">
        <v>3202</v>
      </c>
      <c r="C1457" s="121" t="s">
        <v>3203</v>
      </c>
      <c r="D1457" s="122"/>
      <c r="E1457" s="122"/>
      <c r="F1457" s="123"/>
      <c r="G1457" s="230"/>
      <c r="H1457" s="167"/>
      <c r="I1457" s="120"/>
      <c r="J1457" s="124"/>
      <c r="K1457" s="230"/>
      <c r="L1457" s="168"/>
      <c r="M1457" s="202"/>
      <c r="N1457" s="125"/>
    </row>
    <row r="1458" spans="1:14" ht="84.75" outlineLevel="2">
      <c r="A1458" s="126" t="s">
        <v>3204</v>
      </c>
      <c r="B1458" s="127" t="s">
        <v>3205</v>
      </c>
      <c r="C1458" s="133" t="s">
        <v>3206</v>
      </c>
      <c r="D1458" s="39" t="s">
        <v>326</v>
      </c>
      <c r="E1458" s="128">
        <v>1</v>
      </c>
      <c r="F1458" s="100">
        <v>102700997.40000001</v>
      </c>
      <c r="G1458" s="186">
        <f t="shared" ref="G1458:G1463" si="103">F1458*E1458</f>
        <v>102700997.40000001</v>
      </c>
      <c r="H1458" s="100"/>
      <c r="I1458" s="187">
        <v>1</v>
      </c>
      <c r="J1458" s="101"/>
      <c r="K1458" s="186">
        <f t="shared" ref="K1458:K1463" si="104">J1458*I1458</f>
        <v>0</v>
      </c>
      <c r="L1458" s="101"/>
      <c r="M1458" s="188"/>
      <c r="N1458" s="129"/>
    </row>
    <row r="1459" spans="1:14" ht="84.75" outlineLevel="2">
      <c r="A1459" s="126" t="s">
        <v>3207</v>
      </c>
      <c r="B1459" s="127" t="s">
        <v>3208</v>
      </c>
      <c r="C1459" s="133" t="s">
        <v>3209</v>
      </c>
      <c r="D1459" s="39" t="s">
        <v>326</v>
      </c>
      <c r="E1459" s="128">
        <v>5</v>
      </c>
      <c r="F1459" s="100">
        <v>128621528.40000001</v>
      </c>
      <c r="G1459" s="186">
        <f t="shared" si="103"/>
        <v>643107642</v>
      </c>
      <c r="H1459" s="100"/>
      <c r="I1459" s="187">
        <v>5</v>
      </c>
      <c r="J1459" s="101"/>
      <c r="K1459" s="186">
        <f t="shared" si="104"/>
        <v>0</v>
      </c>
      <c r="L1459" s="101"/>
      <c r="M1459" s="188"/>
      <c r="N1459" s="129"/>
    </row>
    <row r="1460" spans="1:14" ht="112.5" outlineLevel="2">
      <c r="A1460" s="126" t="s">
        <v>3210</v>
      </c>
      <c r="B1460" s="127" t="s">
        <v>3211</v>
      </c>
      <c r="C1460" s="133" t="s">
        <v>3212</v>
      </c>
      <c r="D1460" s="39" t="s">
        <v>326</v>
      </c>
      <c r="E1460" s="128">
        <v>1</v>
      </c>
      <c r="F1460" s="100">
        <v>152103400.09999999</v>
      </c>
      <c r="G1460" s="186">
        <f t="shared" si="103"/>
        <v>152103400.09999999</v>
      </c>
      <c r="H1460" s="100"/>
      <c r="I1460" s="187">
        <v>1</v>
      </c>
      <c r="J1460" s="101"/>
      <c r="K1460" s="186">
        <f t="shared" si="104"/>
        <v>0</v>
      </c>
      <c r="L1460" s="101"/>
      <c r="M1460" s="188"/>
      <c r="N1460" s="129"/>
    </row>
    <row r="1461" spans="1:14" ht="42" outlineLevel="2">
      <c r="A1461" s="126" t="s">
        <v>3213</v>
      </c>
      <c r="B1461" s="127" t="s">
        <v>3214</v>
      </c>
      <c r="C1461" s="133" t="s">
        <v>3215</v>
      </c>
      <c r="D1461" s="39" t="s">
        <v>326</v>
      </c>
      <c r="E1461" s="128">
        <v>8</v>
      </c>
      <c r="F1461" s="100">
        <v>7606355</v>
      </c>
      <c r="G1461" s="186">
        <f t="shared" si="103"/>
        <v>60850840</v>
      </c>
      <c r="H1461" s="100"/>
      <c r="I1461" s="187">
        <v>8</v>
      </c>
      <c r="J1461" s="101"/>
      <c r="K1461" s="186">
        <f t="shared" si="104"/>
        <v>0</v>
      </c>
      <c r="L1461" s="101"/>
      <c r="M1461" s="188"/>
      <c r="N1461" s="129"/>
    </row>
    <row r="1462" spans="1:14" ht="112.5" outlineLevel="2">
      <c r="A1462" s="126" t="s">
        <v>3216</v>
      </c>
      <c r="B1462" s="127" t="s">
        <v>3217</v>
      </c>
      <c r="C1462" s="133" t="s">
        <v>3218</v>
      </c>
      <c r="D1462" s="39" t="s">
        <v>326</v>
      </c>
      <c r="E1462" s="128">
        <v>1</v>
      </c>
      <c r="F1462" s="100">
        <v>237161306.09999999</v>
      </c>
      <c r="G1462" s="186">
        <f t="shared" si="103"/>
        <v>237161306.09999999</v>
      </c>
      <c r="H1462" s="100"/>
      <c r="I1462" s="187">
        <v>1</v>
      </c>
      <c r="J1462" s="101"/>
      <c r="K1462" s="186">
        <f t="shared" si="104"/>
        <v>0</v>
      </c>
      <c r="L1462" s="101"/>
      <c r="M1462" s="188"/>
      <c r="N1462" s="129"/>
    </row>
    <row r="1463" spans="1:14" ht="112.5" outlineLevel="2">
      <c r="A1463" s="126" t="s">
        <v>3219</v>
      </c>
      <c r="B1463" s="127" t="s">
        <v>3220</v>
      </c>
      <c r="C1463" s="133" t="s">
        <v>3221</v>
      </c>
      <c r="D1463" s="39" t="s">
        <v>326</v>
      </c>
      <c r="E1463" s="128">
        <v>1</v>
      </c>
      <c r="F1463" s="100">
        <v>194877153.09999999</v>
      </c>
      <c r="G1463" s="186">
        <f t="shared" si="103"/>
        <v>194877153.09999999</v>
      </c>
      <c r="H1463" s="100"/>
      <c r="I1463" s="187">
        <v>1</v>
      </c>
      <c r="J1463" s="101"/>
      <c r="K1463" s="186">
        <f t="shared" si="104"/>
        <v>0</v>
      </c>
      <c r="L1463" s="101"/>
      <c r="M1463" s="188"/>
      <c r="N1463" s="129"/>
    </row>
    <row r="1464" spans="1:14" outlineLevel="2">
      <c r="A1464" s="104"/>
      <c r="B1464" s="38"/>
      <c r="C1464" s="110"/>
      <c r="D1464" s="38"/>
      <c r="E1464" s="38"/>
      <c r="F1464" s="111"/>
      <c r="G1464" s="228"/>
      <c r="H1464" s="111"/>
      <c r="I1464" s="285"/>
      <c r="J1464" s="112"/>
      <c r="K1464" s="228"/>
      <c r="L1464" s="112"/>
      <c r="M1464" s="200"/>
      <c r="N1464" s="113"/>
    </row>
    <row r="1465" spans="1:14" ht="28.5" outlineLevel="1">
      <c r="A1465" s="120"/>
      <c r="B1465" s="122"/>
      <c r="C1465" s="121" t="s">
        <v>3222</v>
      </c>
      <c r="D1465" s="122"/>
      <c r="E1465" s="122"/>
      <c r="F1465" s="123"/>
      <c r="G1465" s="230">
        <f>SUM(G1458:G1463)</f>
        <v>1390801338.6999998</v>
      </c>
      <c r="H1465" s="167"/>
      <c r="I1465" s="120"/>
      <c r="J1465" s="124"/>
      <c r="K1465" s="230">
        <f>SUM(K1458:K1463)</f>
        <v>0</v>
      </c>
      <c r="L1465" s="168"/>
      <c r="M1465" s="202"/>
      <c r="N1465" s="125"/>
    </row>
    <row r="1466" spans="1:14" outlineLevel="1">
      <c r="A1466" s="104"/>
      <c r="B1466" s="38"/>
      <c r="C1466" s="110"/>
      <c r="D1466" s="38"/>
      <c r="E1466" s="38"/>
      <c r="F1466" s="111"/>
      <c r="G1466" s="228"/>
      <c r="H1466" s="111"/>
      <c r="I1466" s="285"/>
      <c r="J1466" s="112"/>
      <c r="K1466" s="228"/>
      <c r="L1466" s="112"/>
      <c r="M1466" s="200"/>
      <c r="N1466" s="113"/>
    </row>
    <row r="1467" spans="1:14" outlineLevel="1">
      <c r="A1467" s="120"/>
      <c r="B1467" s="122" t="s">
        <v>3223</v>
      </c>
      <c r="C1467" s="121" t="s">
        <v>3224</v>
      </c>
      <c r="D1467" s="122"/>
      <c r="E1467" s="122"/>
      <c r="F1467" s="123"/>
      <c r="G1467" s="230"/>
      <c r="H1467" s="167"/>
      <c r="I1467" s="120"/>
      <c r="J1467" s="124"/>
      <c r="K1467" s="230"/>
      <c r="L1467" s="168"/>
      <c r="M1467" s="202"/>
      <c r="N1467" s="125"/>
    </row>
    <row r="1468" spans="1:14" ht="98.25" outlineLevel="2">
      <c r="A1468" s="126" t="s">
        <v>3225</v>
      </c>
      <c r="B1468" s="127" t="s">
        <v>3226</v>
      </c>
      <c r="C1468" s="133" t="s">
        <v>3227</v>
      </c>
      <c r="D1468" s="39" t="s">
        <v>326</v>
      </c>
      <c r="E1468" s="128">
        <v>2</v>
      </c>
      <c r="F1468" s="100">
        <v>852396099</v>
      </c>
      <c r="G1468" s="186">
        <f t="shared" ref="G1468:G1473" si="105">F1468*E1468</f>
        <v>1704792198</v>
      </c>
      <c r="H1468" s="100"/>
      <c r="I1468" s="187">
        <v>2</v>
      </c>
      <c r="J1468" s="101"/>
      <c r="K1468" s="186">
        <f t="shared" ref="K1468:K1473" si="106">J1468*I1468</f>
        <v>0</v>
      </c>
      <c r="L1468" s="101"/>
      <c r="M1468" s="188"/>
      <c r="N1468" s="129"/>
    </row>
    <row r="1469" spans="1:14" ht="42" outlineLevel="2">
      <c r="A1469" s="126" t="s">
        <v>3228</v>
      </c>
      <c r="B1469" s="127" t="s">
        <v>3229</v>
      </c>
      <c r="C1469" s="133" t="s">
        <v>3230</v>
      </c>
      <c r="D1469" s="39" t="s">
        <v>326</v>
      </c>
      <c r="E1469" s="128">
        <v>2</v>
      </c>
      <c r="F1469" s="100">
        <v>190034606.80000001</v>
      </c>
      <c r="G1469" s="186">
        <f t="shared" si="105"/>
        <v>380069213.60000002</v>
      </c>
      <c r="H1469" s="100"/>
      <c r="I1469" s="187">
        <v>2</v>
      </c>
      <c r="J1469" s="101"/>
      <c r="K1469" s="186">
        <f t="shared" si="106"/>
        <v>0</v>
      </c>
      <c r="L1469" s="101"/>
      <c r="M1469" s="188"/>
      <c r="N1469" s="129"/>
    </row>
    <row r="1470" spans="1:14" ht="42" outlineLevel="2">
      <c r="A1470" s="126" t="s">
        <v>3231</v>
      </c>
      <c r="B1470" s="127" t="s">
        <v>3232</v>
      </c>
      <c r="C1470" s="133" t="s">
        <v>3233</v>
      </c>
      <c r="D1470" s="39" t="s">
        <v>326</v>
      </c>
      <c r="E1470" s="128">
        <v>2</v>
      </c>
      <c r="F1470" s="100">
        <v>182784152.09999999</v>
      </c>
      <c r="G1470" s="186">
        <f t="shared" si="105"/>
        <v>365568304.19999999</v>
      </c>
      <c r="H1470" s="100"/>
      <c r="I1470" s="187">
        <v>2</v>
      </c>
      <c r="J1470" s="101"/>
      <c r="K1470" s="186">
        <f t="shared" si="106"/>
        <v>0</v>
      </c>
      <c r="L1470" s="101"/>
      <c r="M1470" s="188"/>
      <c r="N1470" s="129"/>
    </row>
    <row r="1471" spans="1:14" ht="42" outlineLevel="2">
      <c r="A1471" s="126" t="s">
        <v>3234</v>
      </c>
      <c r="B1471" s="127" t="s">
        <v>3235</v>
      </c>
      <c r="C1471" s="133" t="s">
        <v>3236</v>
      </c>
      <c r="D1471" s="39" t="s">
        <v>190</v>
      </c>
      <c r="E1471" s="128">
        <v>145</v>
      </c>
      <c r="F1471" s="100">
        <v>178203.06</v>
      </c>
      <c r="G1471" s="186">
        <f t="shared" si="105"/>
        <v>25839443.699999999</v>
      </c>
      <c r="H1471" s="100"/>
      <c r="I1471" s="187">
        <v>145</v>
      </c>
      <c r="J1471" s="101"/>
      <c r="K1471" s="186">
        <f t="shared" si="106"/>
        <v>0</v>
      </c>
      <c r="L1471" s="101"/>
      <c r="M1471" s="188"/>
      <c r="N1471" s="129"/>
    </row>
    <row r="1472" spans="1:14" ht="28.5" outlineLevel="2">
      <c r="A1472" s="126" t="s">
        <v>3237</v>
      </c>
      <c r="B1472" s="127" t="s">
        <v>3238</v>
      </c>
      <c r="C1472" s="133" t="s">
        <v>3239</v>
      </c>
      <c r="D1472" s="39" t="s">
        <v>190</v>
      </c>
      <c r="E1472" s="128">
        <v>9000</v>
      </c>
      <c r="F1472" s="100">
        <v>6868.81</v>
      </c>
      <c r="G1472" s="186">
        <f t="shared" si="105"/>
        <v>61819290</v>
      </c>
      <c r="H1472" s="100"/>
      <c r="I1472" s="187">
        <v>9000</v>
      </c>
      <c r="J1472" s="101"/>
      <c r="K1472" s="186">
        <f t="shared" si="106"/>
        <v>0</v>
      </c>
      <c r="L1472" s="101"/>
      <c r="M1472" s="188"/>
      <c r="N1472" s="129"/>
    </row>
    <row r="1473" spans="1:14" ht="42" outlineLevel="2">
      <c r="A1473" s="126" t="s">
        <v>3240</v>
      </c>
      <c r="B1473" s="127" t="s">
        <v>3241</v>
      </c>
      <c r="C1473" s="133" t="s">
        <v>3242</v>
      </c>
      <c r="D1473" s="39" t="s">
        <v>326</v>
      </c>
      <c r="E1473" s="128">
        <v>50</v>
      </c>
      <c r="F1473" s="100">
        <v>414038.14</v>
      </c>
      <c r="G1473" s="186">
        <f t="shared" si="105"/>
        <v>20701907</v>
      </c>
      <c r="H1473" s="100"/>
      <c r="I1473" s="187">
        <v>50</v>
      </c>
      <c r="J1473" s="101"/>
      <c r="K1473" s="186">
        <f t="shared" si="106"/>
        <v>0</v>
      </c>
      <c r="L1473" s="101"/>
      <c r="M1473" s="188"/>
      <c r="N1473" s="129"/>
    </row>
    <row r="1474" spans="1:14" outlineLevel="2">
      <c r="A1474" s="104"/>
      <c r="B1474" s="38"/>
      <c r="C1474" s="110"/>
      <c r="D1474" s="38"/>
      <c r="E1474" s="38"/>
      <c r="F1474" s="111"/>
      <c r="G1474" s="228"/>
      <c r="H1474" s="111"/>
      <c r="I1474" s="285"/>
      <c r="J1474" s="112"/>
      <c r="K1474" s="228"/>
      <c r="L1474" s="112"/>
      <c r="M1474" s="200"/>
      <c r="N1474" s="113"/>
    </row>
    <row r="1475" spans="1:14" outlineLevel="1">
      <c r="A1475" s="120"/>
      <c r="B1475" s="122"/>
      <c r="C1475" s="121" t="s">
        <v>3243</v>
      </c>
      <c r="D1475" s="122"/>
      <c r="E1475" s="122"/>
      <c r="F1475" s="123"/>
      <c r="G1475" s="230">
        <f>SUM(G1468:G1473)</f>
        <v>2558790356.4999995</v>
      </c>
      <c r="H1475" s="167"/>
      <c r="I1475" s="120"/>
      <c r="J1475" s="124"/>
      <c r="K1475" s="230">
        <f>SUM(K1468:K1473)</f>
        <v>0</v>
      </c>
      <c r="L1475" s="168"/>
      <c r="M1475" s="202"/>
      <c r="N1475" s="125"/>
    </row>
    <row r="1476" spans="1:14" outlineLevel="1">
      <c r="A1476" s="104"/>
      <c r="B1476" s="38"/>
      <c r="C1476" s="110"/>
      <c r="D1476" s="38"/>
      <c r="E1476" s="38"/>
      <c r="F1476" s="111"/>
      <c r="G1476" s="228"/>
      <c r="H1476" s="111"/>
      <c r="I1476" s="285"/>
      <c r="J1476" s="112"/>
      <c r="K1476" s="228"/>
      <c r="L1476" s="112"/>
      <c r="M1476" s="200"/>
      <c r="N1476" s="113"/>
    </row>
    <row r="1477" spans="1:14" ht="28.5" outlineLevel="1">
      <c r="A1477" s="120"/>
      <c r="B1477" s="122" t="s">
        <v>3244</v>
      </c>
      <c r="C1477" s="121" t="s">
        <v>3245</v>
      </c>
      <c r="D1477" s="122"/>
      <c r="E1477" s="122"/>
      <c r="F1477" s="123"/>
      <c r="G1477" s="230"/>
      <c r="H1477" s="167"/>
      <c r="I1477" s="120"/>
      <c r="J1477" s="124"/>
      <c r="K1477" s="230"/>
      <c r="L1477" s="168"/>
      <c r="M1477" s="202"/>
      <c r="N1477" s="125"/>
    </row>
    <row r="1478" spans="1:14" ht="42" outlineLevel="2">
      <c r="A1478" s="126" t="s">
        <v>3246</v>
      </c>
      <c r="B1478" s="127" t="s">
        <v>3247</v>
      </c>
      <c r="C1478" s="133" t="s">
        <v>3248</v>
      </c>
      <c r="D1478" s="39" t="s">
        <v>326</v>
      </c>
      <c r="E1478" s="128">
        <v>3678</v>
      </c>
      <c r="F1478" s="100">
        <v>312038.14</v>
      </c>
      <c r="G1478" s="186">
        <f t="shared" ref="G1478:G1507" si="107">F1478*E1478</f>
        <v>1147676278.9200001</v>
      </c>
      <c r="H1478" s="100"/>
      <c r="I1478" s="187">
        <v>3678</v>
      </c>
      <c r="J1478" s="101"/>
      <c r="K1478" s="186">
        <f t="shared" ref="K1478:K1507" si="108">J1478*I1478</f>
        <v>0</v>
      </c>
      <c r="L1478" s="101"/>
      <c r="M1478" s="188"/>
      <c r="N1478" s="129"/>
    </row>
    <row r="1479" spans="1:14" ht="42" outlineLevel="2">
      <c r="A1479" s="126" t="s">
        <v>3249</v>
      </c>
      <c r="B1479" s="127" t="s">
        <v>3250</v>
      </c>
      <c r="C1479" s="133" t="s">
        <v>3251</v>
      </c>
      <c r="D1479" s="39" t="s">
        <v>326</v>
      </c>
      <c r="E1479" s="128">
        <v>25</v>
      </c>
      <c r="F1479" s="100">
        <v>328138.14</v>
      </c>
      <c r="G1479" s="186">
        <f t="shared" si="107"/>
        <v>8203453.5</v>
      </c>
      <c r="H1479" s="100"/>
      <c r="I1479" s="187">
        <v>25</v>
      </c>
      <c r="J1479" s="101"/>
      <c r="K1479" s="186">
        <f t="shared" si="108"/>
        <v>0</v>
      </c>
      <c r="L1479" s="101"/>
      <c r="M1479" s="188"/>
      <c r="N1479" s="129"/>
    </row>
    <row r="1480" spans="1:14" ht="42" outlineLevel="2">
      <c r="A1480" s="126" t="s">
        <v>3252</v>
      </c>
      <c r="B1480" s="127" t="s">
        <v>3253</v>
      </c>
      <c r="C1480" s="298" t="s">
        <v>3254</v>
      </c>
      <c r="D1480" s="39" t="s">
        <v>326</v>
      </c>
      <c r="E1480" s="128">
        <v>16</v>
      </c>
      <c r="F1480" s="100">
        <v>1545436.1</v>
      </c>
      <c r="G1480" s="186">
        <f t="shared" si="107"/>
        <v>24726977.600000001</v>
      </c>
      <c r="H1480" s="100"/>
      <c r="I1480" s="187">
        <v>16</v>
      </c>
      <c r="J1480" s="101"/>
      <c r="K1480" s="186">
        <f t="shared" si="108"/>
        <v>0</v>
      </c>
      <c r="L1480" s="101"/>
      <c r="M1480" s="188"/>
      <c r="N1480" s="129"/>
    </row>
    <row r="1481" spans="1:14" ht="42" outlineLevel="2">
      <c r="A1481" s="126" t="s">
        <v>3255</v>
      </c>
      <c r="B1481" s="127" t="s">
        <v>3256</v>
      </c>
      <c r="C1481" s="133" t="s">
        <v>3257</v>
      </c>
      <c r="D1481" s="39" t="s">
        <v>326</v>
      </c>
      <c r="E1481" s="128">
        <v>48</v>
      </c>
      <c r="F1481" s="100">
        <v>2510510.1</v>
      </c>
      <c r="G1481" s="186">
        <f t="shared" si="107"/>
        <v>120504484.80000001</v>
      </c>
      <c r="H1481" s="100"/>
      <c r="I1481" s="187">
        <v>48</v>
      </c>
      <c r="J1481" s="101"/>
      <c r="K1481" s="186">
        <f t="shared" si="108"/>
        <v>0</v>
      </c>
      <c r="L1481" s="101"/>
      <c r="M1481" s="188"/>
      <c r="N1481" s="129"/>
    </row>
    <row r="1482" spans="1:14" ht="42" outlineLevel="2">
      <c r="A1482" s="126" t="s">
        <v>3258</v>
      </c>
      <c r="B1482" s="127" t="s">
        <v>3259</v>
      </c>
      <c r="C1482" s="133" t="s">
        <v>3260</v>
      </c>
      <c r="D1482" s="39" t="s">
        <v>326</v>
      </c>
      <c r="E1482" s="128">
        <v>144</v>
      </c>
      <c r="F1482" s="100">
        <v>603276.1</v>
      </c>
      <c r="G1482" s="186">
        <f t="shared" si="107"/>
        <v>86871758.399999991</v>
      </c>
      <c r="H1482" s="100"/>
      <c r="I1482" s="187">
        <v>144</v>
      </c>
      <c r="J1482" s="101"/>
      <c r="K1482" s="186">
        <f t="shared" si="108"/>
        <v>0</v>
      </c>
      <c r="L1482" s="101"/>
      <c r="M1482" s="188"/>
      <c r="N1482" s="129"/>
    </row>
    <row r="1483" spans="1:14" ht="42" outlineLevel="2">
      <c r="A1483" s="126" t="s">
        <v>3261</v>
      </c>
      <c r="B1483" s="127" t="s">
        <v>3262</v>
      </c>
      <c r="C1483" s="133" t="s">
        <v>3263</v>
      </c>
      <c r="D1483" s="39" t="s">
        <v>326</v>
      </c>
      <c r="E1483" s="128">
        <v>414</v>
      </c>
      <c r="F1483" s="100">
        <v>326103.09000000003</v>
      </c>
      <c r="G1483" s="186">
        <f t="shared" si="107"/>
        <v>135006679.26000002</v>
      </c>
      <c r="H1483" s="100"/>
      <c r="I1483" s="187">
        <v>414</v>
      </c>
      <c r="J1483" s="101"/>
      <c r="K1483" s="186">
        <f t="shared" si="108"/>
        <v>0</v>
      </c>
      <c r="L1483" s="101"/>
      <c r="M1483" s="188"/>
      <c r="N1483" s="129"/>
    </row>
    <row r="1484" spans="1:14" ht="42" outlineLevel="2">
      <c r="A1484" s="126" t="s">
        <v>3264</v>
      </c>
      <c r="B1484" s="127" t="s">
        <v>3265</v>
      </c>
      <c r="C1484" s="133" t="s">
        <v>3266</v>
      </c>
      <c r="D1484" s="39" t="s">
        <v>326</v>
      </c>
      <c r="E1484" s="128">
        <v>290</v>
      </c>
      <c r="F1484" s="100">
        <v>308640.09000000003</v>
      </c>
      <c r="G1484" s="186">
        <f t="shared" si="107"/>
        <v>89505626.100000009</v>
      </c>
      <c r="H1484" s="100"/>
      <c r="I1484" s="187">
        <v>290</v>
      </c>
      <c r="J1484" s="101"/>
      <c r="K1484" s="186">
        <f t="shared" si="108"/>
        <v>0</v>
      </c>
      <c r="L1484" s="101"/>
      <c r="M1484" s="188"/>
      <c r="N1484" s="129"/>
    </row>
    <row r="1485" spans="1:14" ht="42" outlineLevel="2">
      <c r="A1485" s="126" t="s">
        <v>3267</v>
      </c>
      <c r="B1485" s="127" t="s">
        <v>3268</v>
      </c>
      <c r="C1485" s="133" t="s">
        <v>3269</v>
      </c>
      <c r="D1485" s="39" t="s">
        <v>326</v>
      </c>
      <c r="E1485" s="128">
        <v>34</v>
      </c>
      <c r="F1485" s="100">
        <v>900544.09</v>
      </c>
      <c r="G1485" s="186">
        <f t="shared" si="107"/>
        <v>30618499.059999999</v>
      </c>
      <c r="H1485" s="100"/>
      <c r="I1485" s="187">
        <v>34</v>
      </c>
      <c r="J1485" s="101"/>
      <c r="K1485" s="186">
        <f t="shared" si="108"/>
        <v>0</v>
      </c>
      <c r="L1485" s="101"/>
      <c r="M1485" s="188"/>
      <c r="N1485" s="129"/>
    </row>
    <row r="1486" spans="1:14" ht="42" outlineLevel="2">
      <c r="A1486" s="126" t="s">
        <v>3270</v>
      </c>
      <c r="B1486" s="127" t="s">
        <v>3271</v>
      </c>
      <c r="C1486" s="133" t="s">
        <v>3272</v>
      </c>
      <c r="D1486" s="39" t="s">
        <v>326</v>
      </c>
      <c r="E1486" s="128">
        <v>80</v>
      </c>
      <c r="F1486" s="100">
        <v>5934513.0899999999</v>
      </c>
      <c r="G1486" s="186">
        <f t="shared" si="107"/>
        <v>474761047.19999999</v>
      </c>
      <c r="H1486" s="100"/>
      <c r="I1486" s="187">
        <v>80</v>
      </c>
      <c r="J1486" s="101"/>
      <c r="K1486" s="186">
        <f t="shared" si="108"/>
        <v>0</v>
      </c>
      <c r="L1486" s="101"/>
      <c r="M1486" s="188"/>
      <c r="N1486" s="129"/>
    </row>
    <row r="1487" spans="1:14" ht="42" outlineLevel="2">
      <c r="A1487" s="126" t="s">
        <v>3273</v>
      </c>
      <c r="B1487" s="127" t="s">
        <v>3274</v>
      </c>
      <c r="C1487" s="133" t="s">
        <v>3275</v>
      </c>
      <c r="D1487" s="39" t="s">
        <v>326</v>
      </c>
      <c r="E1487" s="128">
        <v>45</v>
      </c>
      <c r="F1487" s="100">
        <v>4179799.09</v>
      </c>
      <c r="G1487" s="186">
        <f t="shared" si="107"/>
        <v>188090959.04999998</v>
      </c>
      <c r="H1487" s="100"/>
      <c r="I1487" s="187">
        <v>45</v>
      </c>
      <c r="J1487" s="101"/>
      <c r="K1487" s="186">
        <f t="shared" si="108"/>
        <v>0</v>
      </c>
      <c r="L1487" s="101"/>
      <c r="M1487" s="188"/>
      <c r="N1487" s="129"/>
    </row>
    <row r="1488" spans="1:14" ht="42" outlineLevel="2">
      <c r="A1488" s="126" t="s">
        <v>3276</v>
      </c>
      <c r="B1488" s="127" t="s">
        <v>3277</v>
      </c>
      <c r="C1488" s="133" t="s">
        <v>3278</v>
      </c>
      <c r="D1488" s="39" t="s">
        <v>326</v>
      </c>
      <c r="E1488" s="128">
        <v>90</v>
      </c>
      <c r="F1488" s="100">
        <v>1571027.09</v>
      </c>
      <c r="G1488" s="186">
        <f t="shared" si="107"/>
        <v>141392438.09999999</v>
      </c>
      <c r="H1488" s="100"/>
      <c r="I1488" s="187">
        <v>90</v>
      </c>
      <c r="J1488" s="101"/>
      <c r="K1488" s="186">
        <f t="shared" si="108"/>
        <v>0</v>
      </c>
      <c r="L1488" s="101"/>
      <c r="M1488" s="188"/>
      <c r="N1488" s="129"/>
    </row>
    <row r="1489" spans="1:14" ht="42" outlineLevel="2">
      <c r="A1489" s="126" t="s">
        <v>3279</v>
      </c>
      <c r="B1489" s="127" t="s">
        <v>3280</v>
      </c>
      <c r="C1489" s="133" t="s">
        <v>3281</v>
      </c>
      <c r="D1489" s="39" t="s">
        <v>326</v>
      </c>
      <c r="E1489" s="128">
        <v>119</v>
      </c>
      <c r="F1489" s="100">
        <v>1059235.0900000001</v>
      </c>
      <c r="G1489" s="186">
        <f t="shared" si="107"/>
        <v>126048975.71000001</v>
      </c>
      <c r="H1489" s="100"/>
      <c r="I1489" s="187">
        <v>119</v>
      </c>
      <c r="J1489" s="101"/>
      <c r="K1489" s="186">
        <f t="shared" si="108"/>
        <v>0</v>
      </c>
      <c r="L1489" s="101"/>
      <c r="M1489" s="188"/>
      <c r="N1489" s="129"/>
    </row>
    <row r="1490" spans="1:14" ht="42" outlineLevel="2">
      <c r="A1490" s="126" t="s">
        <v>3282</v>
      </c>
      <c r="B1490" s="127" t="s">
        <v>3283</v>
      </c>
      <c r="C1490" s="133" t="s">
        <v>3284</v>
      </c>
      <c r="D1490" s="39" t="s">
        <v>326</v>
      </c>
      <c r="E1490" s="128">
        <v>30</v>
      </c>
      <c r="F1490" s="100">
        <v>1539113.09</v>
      </c>
      <c r="G1490" s="186">
        <f t="shared" si="107"/>
        <v>46173392.700000003</v>
      </c>
      <c r="H1490" s="100"/>
      <c r="I1490" s="187">
        <v>30</v>
      </c>
      <c r="J1490" s="101"/>
      <c r="K1490" s="186">
        <f t="shared" si="108"/>
        <v>0</v>
      </c>
      <c r="L1490" s="101"/>
      <c r="M1490" s="188"/>
      <c r="N1490" s="129"/>
    </row>
    <row r="1491" spans="1:14" ht="42" outlineLevel="2">
      <c r="A1491" s="126" t="s">
        <v>3285</v>
      </c>
      <c r="B1491" s="127" t="s">
        <v>3286</v>
      </c>
      <c r="C1491" s="133" t="s">
        <v>3287</v>
      </c>
      <c r="D1491" s="39" t="s">
        <v>326</v>
      </c>
      <c r="E1491" s="128">
        <v>20</v>
      </c>
      <c r="F1491" s="100">
        <v>588033.09</v>
      </c>
      <c r="G1491" s="186">
        <f t="shared" si="107"/>
        <v>11760661.799999999</v>
      </c>
      <c r="H1491" s="100"/>
      <c r="I1491" s="187">
        <v>20</v>
      </c>
      <c r="J1491" s="101"/>
      <c r="K1491" s="186">
        <f t="shared" si="108"/>
        <v>0</v>
      </c>
      <c r="L1491" s="101"/>
      <c r="M1491" s="188"/>
      <c r="N1491" s="129"/>
    </row>
    <row r="1492" spans="1:14" ht="42" outlineLevel="2">
      <c r="A1492" s="126" t="s">
        <v>3288</v>
      </c>
      <c r="B1492" s="127" t="s">
        <v>3289</v>
      </c>
      <c r="C1492" s="133" t="s">
        <v>3290</v>
      </c>
      <c r="D1492" s="39" t="s">
        <v>326</v>
      </c>
      <c r="E1492" s="128">
        <v>22</v>
      </c>
      <c r="F1492" s="100">
        <v>444423.09</v>
      </c>
      <c r="G1492" s="186">
        <f t="shared" si="107"/>
        <v>9777307.9800000004</v>
      </c>
      <c r="H1492" s="100"/>
      <c r="I1492" s="187">
        <v>22</v>
      </c>
      <c r="J1492" s="101"/>
      <c r="K1492" s="186">
        <f t="shared" si="108"/>
        <v>0</v>
      </c>
      <c r="L1492" s="101"/>
      <c r="M1492" s="188"/>
      <c r="N1492" s="129"/>
    </row>
    <row r="1493" spans="1:14" ht="28.5" outlineLevel="2">
      <c r="A1493" s="126" t="s">
        <v>3291</v>
      </c>
      <c r="B1493" s="127" t="s">
        <v>3292</v>
      </c>
      <c r="C1493" s="133" t="s">
        <v>3293</v>
      </c>
      <c r="D1493" s="39" t="s">
        <v>326</v>
      </c>
      <c r="E1493" s="128">
        <v>3</v>
      </c>
      <c r="F1493" s="100">
        <v>339005.09</v>
      </c>
      <c r="G1493" s="186">
        <f t="shared" si="107"/>
        <v>1017015.27</v>
      </c>
      <c r="H1493" s="100"/>
      <c r="I1493" s="187">
        <v>3</v>
      </c>
      <c r="J1493" s="101"/>
      <c r="K1493" s="186">
        <f t="shared" si="108"/>
        <v>0</v>
      </c>
      <c r="L1493" s="101"/>
      <c r="M1493" s="188"/>
      <c r="N1493" s="129"/>
    </row>
    <row r="1494" spans="1:14" ht="42" outlineLevel="2">
      <c r="A1494" s="126" t="s">
        <v>3294</v>
      </c>
      <c r="B1494" s="127" t="s">
        <v>3295</v>
      </c>
      <c r="C1494" s="133" t="s">
        <v>3296</v>
      </c>
      <c r="D1494" s="39" t="s">
        <v>326</v>
      </c>
      <c r="E1494" s="128">
        <v>27</v>
      </c>
      <c r="F1494" s="100">
        <v>1126216.0900000001</v>
      </c>
      <c r="G1494" s="186">
        <f t="shared" si="107"/>
        <v>30407834.430000003</v>
      </c>
      <c r="H1494" s="100"/>
      <c r="I1494" s="187">
        <v>27</v>
      </c>
      <c r="J1494" s="101"/>
      <c r="K1494" s="186">
        <f t="shared" si="108"/>
        <v>0</v>
      </c>
      <c r="L1494" s="101"/>
      <c r="M1494" s="188"/>
      <c r="N1494" s="129"/>
    </row>
    <row r="1495" spans="1:14" ht="42" outlineLevel="2">
      <c r="A1495" s="126" t="s">
        <v>3297</v>
      </c>
      <c r="B1495" s="127" t="s">
        <v>3298</v>
      </c>
      <c r="C1495" s="298" t="s">
        <v>3299</v>
      </c>
      <c r="D1495" s="39" t="s">
        <v>326</v>
      </c>
      <c r="E1495" s="128">
        <v>326</v>
      </c>
      <c r="F1495" s="100">
        <v>349761.09</v>
      </c>
      <c r="G1495" s="186">
        <f t="shared" si="107"/>
        <v>114022115.34</v>
      </c>
      <c r="H1495" s="100"/>
      <c r="I1495" s="187">
        <v>326</v>
      </c>
      <c r="J1495" s="101"/>
      <c r="K1495" s="186">
        <f t="shared" si="108"/>
        <v>0</v>
      </c>
      <c r="L1495" s="101"/>
      <c r="M1495" s="188"/>
      <c r="N1495" s="129"/>
    </row>
    <row r="1496" spans="1:14" ht="42" outlineLevel="2">
      <c r="A1496" s="126" t="s">
        <v>3300</v>
      </c>
      <c r="B1496" s="127" t="s">
        <v>3301</v>
      </c>
      <c r="C1496" s="298" t="s">
        <v>3302</v>
      </c>
      <c r="D1496" s="39" t="s">
        <v>326</v>
      </c>
      <c r="E1496" s="128">
        <v>19</v>
      </c>
      <c r="F1496" s="100">
        <v>297286.09000000003</v>
      </c>
      <c r="G1496" s="186">
        <f t="shared" si="107"/>
        <v>5648435.7100000009</v>
      </c>
      <c r="H1496" s="100"/>
      <c r="I1496" s="187">
        <v>19</v>
      </c>
      <c r="J1496" s="101"/>
      <c r="K1496" s="186">
        <f t="shared" si="108"/>
        <v>0</v>
      </c>
      <c r="L1496" s="101"/>
      <c r="M1496" s="188"/>
      <c r="N1496" s="129"/>
    </row>
    <row r="1497" spans="1:14" ht="42" outlineLevel="2">
      <c r="A1497" s="126" t="s">
        <v>3303</v>
      </c>
      <c r="B1497" s="127" t="s">
        <v>3304</v>
      </c>
      <c r="C1497" s="133" t="s">
        <v>3305</v>
      </c>
      <c r="D1497" s="39" t="s">
        <v>326</v>
      </c>
      <c r="E1497" s="128">
        <v>1410</v>
      </c>
      <c r="F1497" s="100">
        <v>1484529.09</v>
      </c>
      <c r="G1497" s="186">
        <f t="shared" si="107"/>
        <v>2093186016.9000001</v>
      </c>
      <c r="H1497" s="100"/>
      <c r="I1497" s="187">
        <v>1410</v>
      </c>
      <c r="J1497" s="101"/>
      <c r="K1497" s="186">
        <f t="shared" si="108"/>
        <v>0</v>
      </c>
      <c r="L1497" s="101"/>
      <c r="M1497" s="188"/>
      <c r="N1497" s="129"/>
    </row>
    <row r="1498" spans="1:14" ht="42" outlineLevel="2">
      <c r="A1498" s="126" t="s">
        <v>3306</v>
      </c>
      <c r="B1498" s="127" t="s">
        <v>3307</v>
      </c>
      <c r="C1498" s="133" t="s">
        <v>3308</v>
      </c>
      <c r="D1498" s="39" t="s">
        <v>326</v>
      </c>
      <c r="E1498" s="128">
        <v>336</v>
      </c>
      <c r="F1498" s="100">
        <v>848604.09</v>
      </c>
      <c r="G1498" s="186">
        <f t="shared" si="107"/>
        <v>285130974.24000001</v>
      </c>
      <c r="H1498" s="100"/>
      <c r="I1498" s="187">
        <v>336</v>
      </c>
      <c r="J1498" s="101"/>
      <c r="K1498" s="186">
        <f t="shared" si="108"/>
        <v>0</v>
      </c>
      <c r="L1498" s="101"/>
      <c r="M1498" s="188"/>
      <c r="N1498" s="129"/>
    </row>
    <row r="1499" spans="1:14" ht="42" outlineLevel="2">
      <c r="A1499" s="126" t="s">
        <v>3309</v>
      </c>
      <c r="B1499" s="127" t="s">
        <v>3310</v>
      </c>
      <c r="C1499" s="133" t="s">
        <v>3311</v>
      </c>
      <c r="D1499" s="39" t="s">
        <v>326</v>
      </c>
      <c r="E1499" s="128">
        <v>26</v>
      </c>
      <c r="F1499" s="100">
        <v>1000499.09</v>
      </c>
      <c r="G1499" s="186">
        <f t="shared" si="107"/>
        <v>26012976.34</v>
      </c>
      <c r="H1499" s="100"/>
      <c r="I1499" s="187">
        <v>26</v>
      </c>
      <c r="J1499" s="101"/>
      <c r="K1499" s="186">
        <f t="shared" si="108"/>
        <v>0</v>
      </c>
      <c r="L1499" s="101"/>
      <c r="M1499" s="188"/>
      <c r="N1499" s="129"/>
    </row>
    <row r="1500" spans="1:14" ht="42" outlineLevel="2">
      <c r="A1500" s="126" t="s">
        <v>3312</v>
      </c>
      <c r="B1500" s="127" t="s">
        <v>3313</v>
      </c>
      <c r="C1500" s="133" t="s">
        <v>3314</v>
      </c>
      <c r="D1500" s="39" t="s">
        <v>326</v>
      </c>
      <c r="E1500" s="128">
        <v>127</v>
      </c>
      <c r="F1500" s="100">
        <v>1431352.09</v>
      </c>
      <c r="G1500" s="186">
        <f t="shared" si="107"/>
        <v>181781715.43000001</v>
      </c>
      <c r="H1500" s="100"/>
      <c r="I1500" s="187">
        <v>127</v>
      </c>
      <c r="J1500" s="101"/>
      <c r="K1500" s="186">
        <f t="shared" si="108"/>
        <v>0</v>
      </c>
      <c r="L1500" s="101"/>
      <c r="M1500" s="188"/>
      <c r="N1500" s="129"/>
    </row>
    <row r="1501" spans="1:14" ht="42" outlineLevel="2">
      <c r="A1501" s="126" t="s">
        <v>3315</v>
      </c>
      <c r="B1501" s="127" t="s">
        <v>3316</v>
      </c>
      <c r="C1501" s="133" t="s">
        <v>3317</v>
      </c>
      <c r="D1501" s="39" t="s">
        <v>326</v>
      </c>
      <c r="E1501" s="128">
        <v>10</v>
      </c>
      <c r="F1501" s="100">
        <v>1724645.09</v>
      </c>
      <c r="G1501" s="186">
        <f t="shared" si="107"/>
        <v>17246450.900000002</v>
      </c>
      <c r="H1501" s="100"/>
      <c r="I1501" s="187">
        <v>10</v>
      </c>
      <c r="J1501" s="101"/>
      <c r="K1501" s="186">
        <f t="shared" si="108"/>
        <v>0</v>
      </c>
      <c r="L1501" s="101"/>
      <c r="M1501" s="188"/>
      <c r="N1501" s="129"/>
    </row>
    <row r="1502" spans="1:14" ht="56.25" outlineLevel="2">
      <c r="A1502" s="126" t="s">
        <v>3318</v>
      </c>
      <c r="B1502" s="127" t="s">
        <v>3319</v>
      </c>
      <c r="C1502" s="133" t="s">
        <v>3320</v>
      </c>
      <c r="D1502" s="39" t="s">
        <v>326</v>
      </c>
      <c r="E1502" s="128">
        <v>9</v>
      </c>
      <c r="F1502" s="100">
        <v>1488233.09</v>
      </c>
      <c r="G1502" s="186">
        <f t="shared" si="107"/>
        <v>13394097.810000001</v>
      </c>
      <c r="H1502" s="100"/>
      <c r="I1502" s="187">
        <v>9</v>
      </c>
      <c r="J1502" s="101"/>
      <c r="K1502" s="186">
        <f t="shared" si="108"/>
        <v>0</v>
      </c>
      <c r="L1502" s="101"/>
      <c r="M1502" s="188"/>
      <c r="N1502" s="129"/>
    </row>
    <row r="1503" spans="1:14" ht="56.25" outlineLevel="2">
      <c r="A1503" s="126" t="s">
        <v>3321</v>
      </c>
      <c r="B1503" s="127" t="s">
        <v>3322</v>
      </c>
      <c r="C1503" s="133" t="s">
        <v>3323</v>
      </c>
      <c r="D1503" s="39" t="s">
        <v>326</v>
      </c>
      <c r="E1503" s="128">
        <v>18</v>
      </c>
      <c r="F1503" s="100">
        <v>1780271.09</v>
      </c>
      <c r="G1503" s="186">
        <f t="shared" si="107"/>
        <v>32044879.620000001</v>
      </c>
      <c r="H1503" s="100"/>
      <c r="I1503" s="187">
        <v>18</v>
      </c>
      <c r="J1503" s="101"/>
      <c r="K1503" s="186">
        <f t="shared" si="108"/>
        <v>0</v>
      </c>
      <c r="L1503" s="101"/>
      <c r="M1503" s="188"/>
      <c r="N1503" s="129"/>
    </row>
    <row r="1504" spans="1:14" ht="42" outlineLevel="2">
      <c r="A1504" s="126" t="s">
        <v>3324</v>
      </c>
      <c r="B1504" s="127" t="s">
        <v>3325</v>
      </c>
      <c r="C1504" s="133" t="s">
        <v>3326</v>
      </c>
      <c r="D1504" s="39" t="s">
        <v>326</v>
      </c>
      <c r="E1504" s="128">
        <v>14</v>
      </c>
      <c r="F1504" s="100">
        <v>5274020.3899999997</v>
      </c>
      <c r="G1504" s="186">
        <f t="shared" si="107"/>
        <v>73836285.459999993</v>
      </c>
      <c r="H1504" s="100"/>
      <c r="I1504" s="187">
        <v>14</v>
      </c>
      <c r="J1504" s="101"/>
      <c r="K1504" s="186">
        <f t="shared" si="108"/>
        <v>0</v>
      </c>
      <c r="L1504" s="101"/>
      <c r="M1504" s="188"/>
      <c r="N1504" s="129"/>
    </row>
    <row r="1505" spans="1:14" ht="42" outlineLevel="2">
      <c r="A1505" s="126" t="s">
        <v>3327</v>
      </c>
      <c r="B1505" s="127" t="s">
        <v>3328</v>
      </c>
      <c r="C1505" s="133" t="s">
        <v>3329</v>
      </c>
      <c r="D1505" s="39" t="s">
        <v>326</v>
      </c>
      <c r="E1505" s="128">
        <v>1030</v>
      </c>
      <c r="F1505" s="100">
        <v>156466.09</v>
      </c>
      <c r="G1505" s="186">
        <f t="shared" si="107"/>
        <v>161160072.69999999</v>
      </c>
      <c r="H1505" s="100"/>
      <c r="I1505" s="187">
        <v>1030</v>
      </c>
      <c r="J1505" s="101"/>
      <c r="K1505" s="186">
        <f t="shared" si="108"/>
        <v>0</v>
      </c>
      <c r="L1505" s="101"/>
      <c r="M1505" s="188"/>
      <c r="N1505" s="129"/>
    </row>
    <row r="1506" spans="1:14" ht="56.25" outlineLevel="2">
      <c r="A1506" s="126" t="s">
        <v>3330</v>
      </c>
      <c r="B1506" s="127" t="s">
        <v>3331</v>
      </c>
      <c r="C1506" s="133" t="s">
        <v>3332</v>
      </c>
      <c r="D1506" s="39" t="s">
        <v>326</v>
      </c>
      <c r="E1506" s="128">
        <v>356</v>
      </c>
      <c r="F1506" s="100">
        <v>3360470.23</v>
      </c>
      <c r="G1506" s="186">
        <f t="shared" si="107"/>
        <v>1196327401.8799999</v>
      </c>
      <c r="H1506" s="100"/>
      <c r="I1506" s="187">
        <v>356</v>
      </c>
      <c r="J1506" s="101"/>
      <c r="K1506" s="186">
        <f t="shared" si="108"/>
        <v>0</v>
      </c>
      <c r="L1506" s="101"/>
      <c r="M1506" s="188"/>
      <c r="N1506" s="129"/>
    </row>
    <row r="1507" spans="1:14" ht="56.25" outlineLevel="2">
      <c r="A1507" s="126" t="s">
        <v>3333</v>
      </c>
      <c r="B1507" s="127" t="s">
        <v>3334</v>
      </c>
      <c r="C1507" s="133" t="s">
        <v>3335</v>
      </c>
      <c r="D1507" s="39" t="s">
        <v>326</v>
      </c>
      <c r="E1507" s="128">
        <v>1</v>
      </c>
      <c r="F1507" s="100">
        <v>2412488288.75</v>
      </c>
      <c r="G1507" s="186">
        <f t="shared" si="107"/>
        <v>2412488288.75</v>
      </c>
      <c r="H1507" s="100"/>
      <c r="I1507" s="187">
        <v>1</v>
      </c>
      <c r="J1507" s="101"/>
      <c r="K1507" s="186">
        <f t="shared" si="108"/>
        <v>0</v>
      </c>
      <c r="L1507" s="101"/>
      <c r="M1507" s="188"/>
      <c r="N1507" s="129"/>
    </row>
    <row r="1508" spans="1:14" outlineLevel="2">
      <c r="A1508" s="104"/>
      <c r="B1508" s="38"/>
      <c r="C1508" s="110"/>
      <c r="D1508" s="38"/>
      <c r="E1508" s="38"/>
      <c r="F1508" s="111"/>
      <c r="G1508" s="228"/>
      <c r="H1508" s="111"/>
      <c r="I1508" s="285"/>
      <c r="J1508" s="112"/>
      <c r="K1508" s="228"/>
      <c r="L1508" s="112"/>
      <c r="M1508" s="200"/>
      <c r="N1508" s="113"/>
    </row>
    <row r="1509" spans="1:14" ht="28.5" outlineLevel="1">
      <c r="A1509" s="120"/>
      <c r="B1509" s="122"/>
      <c r="C1509" s="121" t="s">
        <v>3336</v>
      </c>
      <c r="D1509" s="122"/>
      <c r="E1509" s="122"/>
      <c r="F1509" s="123"/>
      <c r="G1509" s="230">
        <f>SUM(G1478:G1507)</f>
        <v>9284823100.9599991</v>
      </c>
      <c r="H1509" s="167"/>
      <c r="I1509" s="120"/>
      <c r="J1509" s="124"/>
      <c r="K1509" s="230">
        <f>SUM(K1478:K1507)</f>
        <v>0</v>
      </c>
      <c r="L1509" s="168"/>
      <c r="M1509" s="202"/>
      <c r="N1509" s="125"/>
    </row>
    <row r="1510" spans="1:14" outlineLevel="1">
      <c r="A1510" s="104"/>
      <c r="B1510" s="38"/>
      <c r="C1510" s="110"/>
      <c r="D1510" s="38"/>
      <c r="E1510" s="38"/>
      <c r="F1510" s="111"/>
      <c r="G1510" s="228"/>
      <c r="H1510" s="111"/>
      <c r="I1510" s="285"/>
      <c r="J1510" s="112"/>
      <c r="K1510" s="228"/>
      <c r="L1510" s="112"/>
      <c r="M1510" s="200"/>
      <c r="N1510" s="113"/>
    </row>
    <row r="1511" spans="1:14" ht="42" outlineLevel="1">
      <c r="A1511" s="120"/>
      <c r="B1511" s="122" t="s">
        <v>3337</v>
      </c>
      <c r="C1511" s="121" t="s">
        <v>3338</v>
      </c>
      <c r="D1511" s="122"/>
      <c r="E1511" s="122"/>
      <c r="F1511" s="123"/>
      <c r="G1511" s="230"/>
      <c r="H1511" s="167"/>
      <c r="I1511" s="120"/>
      <c r="J1511" s="124"/>
      <c r="K1511" s="230"/>
      <c r="L1511" s="168"/>
      <c r="M1511" s="202"/>
      <c r="N1511" s="125"/>
    </row>
    <row r="1512" spans="1:14" ht="70.5" outlineLevel="2">
      <c r="A1512" s="126" t="s">
        <v>3339</v>
      </c>
      <c r="B1512" s="127" t="s">
        <v>3340</v>
      </c>
      <c r="C1512" s="133" t="s">
        <v>3341</v>
      </c>
      <c r="D1512" s="39" t="s">
        <v>326</v>
      </c>
      <c r="E1512" s="128">
        <v>1</v>
      </c>
      <c r="F1512" s="100">
        <v>1660751.95</v>
      </c>
      <c r="G1512" s="186">
        <f>F1512*E1512</f>
        <v>1660751.95</v>
      </c>
      <c r="H1512" s="100"/>
      <c r="I1512" s="187">
        <v>1</v>
      </c>
      <c r="J1512" s="101"/>
      <c r="K1512" s="186">
        <f>J1512*I1512</f>
        <v>0</v>
      </c>
      <c r="L1512" s="101"/>
      <c r="M1512" s="188"/>
      <c r="N1512" s="129"/>
    </row>
    <row r="1513" spans="1:14" ht="70.5" outlineLevel="2">
      <c r="A1513" s="126" t="s">
        <v>3342</v>
      </c>
      <c r="B1513" s="127" t="s">
        <v>3343</v>
      </c>
      <c r="C1513" s="133" t="s">
        <v>3344</v>
      </c>
      <c r="D1513" s="39" t="s">
        <v>326</v>
      </c>
      <c r="E1513" s="128">
        <v>2</v>
      </c>
      <c r="F1513" s="100">
        <v>2374437.4</v>
      </c>
      <c r="G1513" s="186">
        <f>F1513*E1513</f>
        <v>4748874.8</v>
      </c>
      <c r="H1513" s="100"/>
      <c r="I1513" s="187">
        <v>2</v>
      </c>
      <c r="J1513" s="101"/>
      <c r="K1513" s="186">
        <f>J1513*I1513</f>
        <v>0</v>
      </c>
      <c r="L1513" s="101"/>
      <c r="M1513" s="188"/>
      <c r="N1513" s="129"/>
    </row>
    <row r="1514" spans="1:14" ht="70.5" outlineLevel="2">
      <c r="A1514" s="126" t="s">
        <v>3345</v>
      </c>
      <c r="B1514" s="127" t="s">
        <v>3346</v>
      </c>
      <c r="C1514" s="133" t="s">
        <v>3347</v>
      </c>
      <c r="D1514" s="39" t="s">
        <v>326</v>
      </c>
      <c r="E1514" s="128">
        <v>4</v>
      </c>
      <c r="F1514" s="100">
        <v>3002214.95</v>
      </c>
      <c r="G1514" s="186">
        <f>F1514*E1514</f>
        <v>12008859.800000001</v>
      </c>
      <c r="H1514" s="100"/>
      <c r="I1514" s="187">
        <v>4</v>
      </c>
      <c r="J1514" s="101"/>
      <c r="K1514" s="186">
        <f>J1514*I1514</f>
        <v>0</v>
      </c>
      <c r="L1514" s="101"/>
      <c r="M1514" s="188"/>
      <c r="N1514" s="129"/>
    </row>
    <row r="1515" spans="1:14" ht="70.5" outlineLevel="2">
      <c r="A1515" s="126" t="s">
        <v>3348</v>
      </c>
      <c r="B1515" s="127" t="s">
        <v>3349</v>
      </c>
      <c r="C1515" s="133" t="s">
        <v>3350</v>
      </c>
      <c r="D1515" s="39" t="s">
        <v>326</v>
      </c>
      <c r="E1515" s="128">
        <v>15</v>
      </c>
      <c r="F1515" s="100">
        <v>3651954.95</v>
      </c>
      <c r="G1515" s="186">
        <f>F1515*E1515</f>
        <v>54779324.25</v>
      </c>
      <c r="H1515" s="100"/>
      <c r="I1515" s="187">
        <v>15</v>
      </c>
      <c r="J1515" s="101"/>
      <c r="K1515" s="186">
        <f>J1515*I1515</f>
        <v>0</v>
      </c>
      <c r="L1515" s="101"/>
      <c r="M1515" s="188"/>
      <c r="N1515" s="129"/>
    </row>
    <row r="1516" spans="1:14" ht="70.5" outlineLevel="2">
      <c r="A1516" s="126" t="s">
        <v>3351</v>
      </c>
      <c r="B1516" s="127" t="s">
        <v>3352</v>
      </c>
      <c r="C1516" s="133" t="s">
        <v>3353</v>
      </c>
      <c r="D1516" s="39" t="s">
        <v>326</v>
      </c>
      <c r="E1516" s="128">
        <v>2</v>
      </c>
      <c r="F1516" s="100">
        <v>4121766.95</v>
      </c>
      <c r="G1516" s="186">
        <f>F1516*E1516</f>
        <v>8243533.9000000004</v>
      </c>
      <c r="H1516" s="100"/>
      <c r="I1516" s="187">
        <v>2</v>
      </c>
      <c r="J1516" s="101"/>
      <c r="K1516" s="186">
        <f>J1516*I1516</f>
        <v>0</v>
      </c>
      <c r="L1516" s="101"/>
      <c r="M1516" s="188"/>
      <c r="N1516" s="129"/>
    </row>
    <row r="1517" spans="1:14" outlineLevel="2">
      <c r="A1517" s="104"/>
      <c r="B1517" s="38"/>
      <c r="C1517" s="110"/>
      <c r="D1517" s="38"/>
      <c r="E1517" s="38"/>
      <c r="F1517" s="111"/>
      <c r="G1517" s="228"/>
      <c r="H1517" s="111"/>
      <c r="I1517" s="285"/>
      <c r="J1517" s="112"/>
      <c r="K1517" s="228"/>
      <c r="L1517" s="112"/>
      <c r="M1517" s="200"/>
      <c r="N1517" s="113"/>
    </row>
    <row r="1518" spans="1:14" ht="42" outlineLevel="1">
      <c r="A1518" s="120"/>
      <c r="B1518" s="122"/>
      <c r="C1518" s="121" t="s">
        <v>3354</v>
      </c>
      <c r="D1518" s="122"/>
      <c r="E1518" s="122"/>
      <c r="F1518" s="123"/>
      <c r="G1518" s="230">
        <f>SUM(G1512:G1516)</f>
        <v>81441344.700000003</v>
      </c>
      <c r="H1518" s="167"/>
      <c r="I1518" s="120"/>
      <c r="J1518" s="124"/>
      <c r="K1518" s="230">
        <f>SUM(K1512:K1516)</f>
        <v>0</v>
      </c>
      <c r="L1518" s="168"/>
      <c r="M1518" s="202"/>
      <c r="N1518" s="125"/>
    </row>
    <row r="1519" spans="1:14" outlineLevel="1">
      <c r="A1519" s="120"/>
      <c r="B1519" s="122" t="s">
        <v>3355</v>
      </c>
      <c r="C1519" s="121" t="s">
        <v>3356</v>
      </c>
      <c r="D1519" s="122"/>
      <c r="E1519" s="122"/>
      <c r="F1519" s="123"/>
      <c r="G1519" s="230"/>
      <c r="H1519" s="167"/>
      <c r="I1519" s="120"/>
      <c r="J1519" s="124"/>
      <c r="K1519" s="230"/>
      <c r="L1519" s="168"/>
      <c r="M1519" s="202"/>
      <c r="N1519" s="125"/>
    </row>
    <row r="1520" spans="1:14" ht="56.25" outlineLevel="2">
      <c r="A1520" s="126" t="s">
        <v>3357</v>
      </c>
      <c r="B1520" s="127" t="s">
        <v>3358</v>
      </c>
      <c r="C1520" s="133" t="s">
        <v>3359</v>
      </c>
      <c r="D1520" s="39" t="s">
        <v>326</v>
      </c>
      <c r="E1520" s="128">
        <v>200</v>
      </c>
      <c r="F1520" s="100">
        <v>312038.14</v>
      </c>
      <c r="G1520" s="186">
        <f t="shared" ref="G1520:G1528" si="109">F1520*E1520</f>
        <v>62407628</v>
      </c>
      <c r="H1520" s="100"/>
      <c r="I1520" s="187">
        <v>200</v>
      </c>
      <c r="J1520" s="101"/>
      <c r="K1520" s="186">
        <f t="shared" ref="K1520:K1528" si="110">J1520*I1520</f>
        <v>0</v>
      </c>
      <c r="L1520" s="101"/>
      <c r="M1520" s="188"/>
      <c r="N1520" s="129"/>
    </row>
    <row r="1521" spans="1:14" ht="42" outlineLevel="2">
      <c r="A1521" s="126" t="s">
        <v>3360</v>
      </c>
      <c r="B1521" s="127" t="s">
        <v>3361</v>
      </c>
      <c r="C1521" s="133" t="s">
        <v>3362</v>
      </c>
      <c r="D1521" s="39" t="s">
        <v>326</v>
      </c>
      <c r="E1521" s="128">
        <v>1425</v>
      </c>
      <c r="F1521" s="100">
        <v>312038.14</v>
      </c>
      <c r="G1521" s="186">
        <f t="shared" si="109"/>
        <v>444654349.5</v>
      </c>
      <c r="H1521" s="100"/>
      <c r="I1521" s="187">
        <v>1425</v>
      </c>
      <c r="J1521" s="101"/>
      <c r="K1521" s="186">
        <f t="shared" si="110"/>
        <v>0</v>
      </c>
      <c r="L1521" s="101"/>
      <c r="M1521" s="188"/>
      <c r="N1521" s="129"/>
    </row>
    <row r="1522" spans="1:14" ht="42" outlineLevel="2">
      <c r="A1522" s="126" t="s">
        <v>3363</v>
      </c>
      <c r="B1522" s="127" t="s">
        <v>3364</v>
      </c>
      <c r="C1522" s="133" t="s">
        <v>3365</v>
      </c>
      <c r="D1522" s="39" t="s">
        <v>326</v>
      </c>
      <c r="E1522" s="128">
        <v>2436</v>
      </c>
      <c r="F1522" s="100">
        <v>340438.14</v>
      </c>
      <c r="G1522" s="186">
        <f t="shared" si="109"/>
        <v>829307309.04000008</v>
      </c>
      <c r="H1522" s="100"/>
      <c r="I1522" s="187">
        <v>2436</v>
      </c>
      <c r="J1522" s="101"/>
      <c r="K1522" s="186">
        <f t="shared" si="110"/>
        <v>0</v>
      </c>
      <c r="L1522" s="101"/>
      <c r="M1522" s="188"/>
      <c r="N1522" s="129"/>
    </row>
    <row r="1523" spans="1:14" ht="56.25" outlineLevel="2">
      <c r="A1523" s="126" t="s">
        <v>3366</v>
      </c>
      <c r="B1523" s="127" t="s">
        <v>3367</v>
      </c>
      <c r="C1523" s="133" t="s">
        <v>3368</v>
      </c>
      <c r="D1523" s="39" t="s">
        <v>326</v>
      </c>
      <c r="E1523" s="128">
        <v>1500</v>
      </c>
      <c r="F1523" s="100">
        <v>118125.06</v>
      </c>
      <c r="G1523" s="186">
        <f t="shared" si="109"/>
        <v>177187590</v>
      </c>
      <c r="H1523" s="100"/>
      <c r="I1523" s="187">
        <v>1500</v>
      </c>
      <c r="J1523" s="101"/>
      <c r="K1523" s="186">
        <f t="shared" si="110"/>
        <v>0</v>
      </c>
      <c r="L1523" s="101"/>
      <c r="M1523" s="188"/>
      <c r="N1523" s="129"/>
    </row>
    <row r="1524" spans="1:14" ht="56.25" outlineLevel="2">
      <c r="A1524" s="126" t="s">
        <v>3369</v>
      </c>
      <c r="B1524" s="127" t="s">
        <v>3370</v>
      </c>
      <c r="C1524" s="133" t="s">
        <v>3371</v>
      </c>
      <c r="D1524" s="39" t="s">
        <v>326</v>
      </c>
      <c r="E1524" s="128">
        <v>1</v>
      </c>
      <c r="F1524" s="100">
        <v>502138.14</v>
      </c>
      <c r="G1524" s="186">
        <f t="shared" si="109"/>
        <v>502138.14</v>
      </c>
      <c r="H1524" s="100"/>
      <c r="I1524" s="187">
        <v>1</v>
      </c>
      <c r="J1524" s="101"/>
      <c r="K1524" s="186">
        <f t="shared" si="110"/>
        <v>0</v>
      </c>
      <c r="L1524" s="101"/>
      <c r="M1524" s="188"/>
      <c r="N1524" s="129"/>
    </row>
    <row r="1525" spans="1:14" ht="56.25" outlineLevel="2">
      <c r="A1525" s="126" t="s">
        <v>3372</v>
      </c>
      <c r="B1525" s="127" t="s">
        <v>3373</v>
      </c>
      <c r="C1525" s="133" t="s">
        <v>3374</v>
      </c>
      <c r="D1525" s="39" t="s">
        <v>326</v>
      </c>
      <c r="E1525" s="128">
        <v>185</v>
      </c>
      <c r="F1525" s="100">
        <v>430538.14</v>
      </c>
      <c r="G1525" s="186">
        <f t="shared" si="109"/>
        <v>79649555.900000006</v>
      </c>
      <c r="H1525" s="100"/>
      <c r="I1525" s="187">
        <v>185</v>
      </c>
      <c r="J1525" s="101"/>
      <c r="K1525" s="186">
        <f t="shared" si="110"/>
        <v>0</v>
      </c>
      <c r="L1525" s="101"/>
      <c r="M1525" s="188"/>
      <c r="N1525" s="129"/>
    </row>
    <row r="1526" spans="1:14" ht="56.25" outlineLevel="2">
      <c r="A1526" s="126" t="s">
        <v>3375</v>
      </c>
      <c r="B1526" s="127" t="s">
        <v>3376</v>
      </c>
      <c r="C1526" s="133" t="s">
        <v>3377</v>
      </c>
      <c r="D1526" s="39" t="s">
        <v>326</v>
      </c>
      <c r="E1526" s="128">
        <v>1</v>
      </c>
      <c r="F1526" s="100">
        <v>10984215.949999999</v>
      </c>
      <c r="G1526" s="186">
        <f t="shared" si="109"/>
        <v>10984215.949999999</v>
      </c>
      <c r="H1526" s="100"/>
      <c r="I1526" s="187">
        <v>1</v>
      </c>
      <c r="J1526" s="101"/>
      <c r="K1526" s="186">
        <f t="shared" si="110"/>
        <v>0</v>
      </c>
      <c r="L1526" s="101"/>
      <c r="M1526" s="188"/>
      <c r="N1526" s="129"/>
    </row>
    <row r="1527" spans="1:14" ht="56.25" outlineLevel="2">
      <c r="A1527" s="126" t="s">
        <v>3378</v>
      </c>
      <c r="B1527" s="127" t="s">
        <v>3379</v>
      </c>
      <c r="C1527" s="133" t="s">
        <v>3380</v>
      </c>
      <c r="D1527" s="39" t="s">
        <v>326</v>
      </c>
      <c r="E1527" s="128">
        <v>5</v>
      </c>
      <c r="F1527" s="100">
        <v>3800055.47</v>
      </c>
      <c r="G1527" s="186">
        <f t="shared" si="109"/>
        <v>19000277.350000001</v>
      </c>
      <c r="H1527" s="100"/>
      <c r="I1527" s="187">
        <v>5</v>
      </c>
      <c r="J1527" s="101"/>
      <c r="K1527" s="186">
        <f t="shared" si="110"/>
        <v>0</v>
      </c>
      <c r="L1527" s="101"/>
      <c r="M1527" s="188"/>
      <c r="N1527" s="129"/>
    </row>
    <row r="1528" spans="1:14" ht="56.25" outlineLevel="2">
      <c r="A1528" s="126" t="s">
        <v>3381</v>
      </c>
      <c r="B1528" s="127" t="s">
        <v>3382</v>
      </c>
      <c r="C1528" s="133" t="s">
        <v>3383</v>
      </c>
      <c r="D1528" s="39" t="s">
        <v>326</v>
      </c>
      <c r="E1528" s="128">
        <v>4</v>
      </c>
      <c r="F1528" s="100">
        <v>7473275.9500000002</v>
      </c>
      <c r="G1528" s="186">
        <f t="shared" si="109"/>
        <v>29893103.800000001</v>
      </c>
      <c r="H1528" s="100"/>
      <c r="I1528" s="187">
        <v>4</v>
      </c>
      <c r="J1528" s="101"/>
      <c r="K1528" s="186">
        <f t="shared" si="110"/>
        <v>0</v>
      </c>
      <c r="L1528" s="101"/>
      <c r="M1528" s="188"/>
      <c r="N1528" s="129"/>
    </row>
    <row r="1529" spans="1:14" outlineLevel="2">
      <c r="A1529" s="104"/>
      <c r="B1529" s="38"/>
      <c r="C1529" s="110"/>
      <c r="D1529" s="38"/>
      <c r="E1529" s="38"/>
      <c r="F1529" s="111"/>
      <c r="G1529" s="228"/>
      <c r="H1529" s="111"/>
      <c r="I1529" s="285"/>
      <c r="J1529" s="112"/>
      <c r="K1529" s="228"/>
      <c r="L1529" s="112"/>
      <c r="M1529" s="200"/>
      <c r="N1529" s="113"/>
    </row>
    <row r="1530" spans="1:14" outlineLevel="1">
      <c r="A1530" s="120"/>
      <c r="B1530" s="122"/>
      <c r="C1530" s="121" t="s">
        <v>3384</v>
      </c>
      <c r="D1530" s="122"/>
      <c r="E1530" s="122"/>
      <c r="F1530" s="123"/>
      <c r="G1530" s="230">
        <f>SUM(G1520:G1528)</f>
        <v>1653586167.6800001</v>
      </c>
      <c r="H1530" s="167"/>
      <c r="I1530" s="120"/>
      <c r="J1530" s="124"/>
      <c r="K1530" s="230">
        <f>SUM(K1520:K1528)</f>
        <v>0</v>
      </c>
      <c r="L1530" s="168"/>
      <c r="M1530" s="202"/>
      <c r="N1530" s="125"/>
    </row>
    <row r="1531" spans="1:14" outlineLevel="1">
      <c r="A1531" s="104"/>
      <c r="B1531" s="38"/>
      <c r="C1531" s="110"/>
      <c r="D1531" s="38"/>
      <c r="E1531" s="38"/>
      <c r="F1531" s="111"/>
      <c r="G1531" s="228"/>
      <c r="H1531" s="111"/>
      <c r="I1531" s="285"/>
      <c r="J1531" s="112"/>
      <c r="K1531" s="228"/>
      <c r="L1531" s="112"/>
      <c r="M1531" s="200"/>
      <c r="N1531" s="113"/>
    </row>
    <row r="1532" spans="1:14" outlineLevel="1">
      <c r="A1532" s="120"/>
      <c r="B1532" s="122" t="s">
        <v>3385</v>
      </c>
      <c r="C1532" s="121" t="s">
        <v>3386</v>
      </c>
      <c r="D1532" s="122"/>
      <c r="E1532" s="122"/>
      <c r="F1532" s="123"/>
      <c r="G1532" s="230"/>
      <c r="H1532" s="167"/>
      <c r="I1532" s="120"/>
      <c r="J1532" s="124"/>
      <c r="K1532" s="230"/>
      <c r="L1532" s="168"/>
      <c r="M1532" s="202"/>
      <c r="N1532" s="125"/>
    </row>
    <row r="1533" spans="1:14" ht="42" outlineLevel="2">
      <c r="A1533" s="126" t="s">
        <v>3387</v>
      </c>
      <c r="B1533" s="127" t="s">
        <v>3388</v>
      </c>
      <c r="C1533" s="133" t="s">
        <v>3389</v>
      </c>
      <c r="D1533" s="39" t="s">
        <v>326</v>
      </c>
      <c r="E1533" s="128">
        <v>1440</v>
      </c>
      <c r="F1533" s="100">
        <v>357233.15</v>
      </c>
      <c r="G1533" s="186">
        <f>F1533*E1533</f>
        <v>514415736.00000006</v>
      </c>
      <c r="H1533" s="100"/>
      <c r="I1533" s="187">
        <v>1440</v>
      </c>
      <c r="J1533" s="101"/>
      <c r="K1533" s="186">
        <f>J1533*I1533</f>
        <v>0</v>
      </c>
      <c r="L1533" s="101"/>
      <c r="M1533" s="188"/>
      <c r="N1533" s="129"/>
    </row>
    <row r="1534" spans="1:14" ht="42" outlineLevel="2">
      <c r="A1534" s="126" t="s">
        <v>3390</v>
      </c>
      <c r="B1534" s="127" t="s">
        <v>3391</v>
      </c>
      <c r="C1534" s="133" t="s">
        <v>3392</v>
      </c>
      <c r="D1534" s="39" t="s">
        <v>326</v>
      </c>
      <c r="E1534" s="128">
        <v>50</v>
      </c>
      <c r="F1534" s="100">
        <v>189425.09</v>
      </c>
      <c r="G1534" s="186">
        <f>F1534*E1534</f>
        <v>9471254.5</v>
      </c>
      <c r="H1534" s="100"/>
      <c r="I1534" s="187">
        <v>50</v>
      </c>
      <c r="J1534" s="101"/>
      <c r="K1534" s="186">
        <f>J1534*I1534</f>
        <v>0</v>
      </c>
      <c r="L1534" s="101"/>
      <c r="M1534" s="188"/>
      <c r="N1534" s="129"/>
    </row>
    <row r="1535" spans="1:14" ht="42" outlineLevel="2">
      <c r="A1535" s="126" t="s">
        <v>3393</v>
      </c>
      <c r="B1535" s="127" t="s">
        <v>3394</v>
      </c>
      <c r="C1535" s="133" t="s">
        <v>3395</v>
      </c>
      <c r="D1535" s="39" t="s">
        <v>326</v>
      </c>
      <c r="E1535" s="128">
        <v>36</v>
      </c>
      <c r="F1535" s="100">
        <v>294479.14</v>
      </c>
      <c r="G1535" s="186">
        <f>F1535*E1535</f>
        <v>10601249.040000001</v>
      </c>
      <c r="H1535" s="100"/>
      <c r="I1535" s="187">
        <v>36</v>
      </c>
      <c r="J1535" s="101"/>
      <c r="K1535" s="186">
        <f>J1535*I1535</f>
        <v>0</v>
      </c>
      <c r="L1535" s="101"/>
      <c r="M1535" s="188"/>
      <c r="N1535" s="129"/>
    </row>
    <row r="1536" spans="1:14" outlineLevel="2">
      <c r="A1536" s="104"/>
      <c r="B1536" s="38"/>
      <c r="C1536" s="110"/>
      <c r="D1536" s="38"/>
      <c r="E1536" s="38"/>
      <c r="F1536" s="111"/>
      <c r="G1536" s="228"/>
      <c r="H1536" s="111"/>
      <c r="I1536" s="285"/>
      <c r="J1536" s="112"/>
      <c r="K1536" s="228"/>
      <c r="L1536" s="112"/>
      <c r="M1536" s="200"/>
      <c r="N1536" s="113"/>
    </row>
    <row r="1537" spans="1:14" outlineLevel="1">
      <c r="A1537" s="120"/>
      <c r="B1537" s="122"/>
      <c r="C1537" s="121" t="s">
        <v>3396</v>
      </c>
      <c r="D1537" s="122"/>
      <c r="E1537" s="122"/>
      <c r="F1537" s="123"/>
      <c r="G1537" s="230">
        <f>SUM(G1533:G1535)</f>
        <v>534488239.54000008</v>
      </c>
      <c r="H1537" s="167"/>
      <c r="I1537" s="120"/>
      <c r="J1537" s="124"/>
      <c r="K1537" s="230">
        <f>SUM(K1533:K1535)</f>
        <v>0</v>
      </c>
      <c r="L1537" s="168"/>
      <c r="M1537" s="202"/>
      <c r="N1537" s="125"/>
    </row>
    <row r="1538" spans="1:14" outlineLevel="1">
      <c r="A1538" s="104"/>
      <c r="B1538" s="38"/>
      <c r="C1538" s="110"/>
      <c r="D1538" s="38"/>
      <c r="E1538" s="38"/>
      <c r="F1538" s="111"/>
      <c r="G1538" s="228"/>
      <c r="H1538" s="111"/>
      <c r="I1538" s="285"/>
      <c r="J1538" s="112"/>
      <c r="K1538" s="228"/>
      <c r="L1538" s="112"/>
      <c r="M1538" s="200"/>
      <c r="N1538" s="113"/>
    </row>
    <row r="1539" spans="1:14" outlineLevel="1">
      <c r="A1539" s="120"/>
      <c r="B1539" s="122" t="s">
        <v>3397</v>
      </c>
      <c r="C1539" s="121" t="s">
        <v>3398</v>
      </c>
      <c r="D1539" s="122"/>
      <c r="E1539" s="122"/>
      <c r="F1539" s="123"/>
      <c r="G1539" s="230"/>
      <c r="H1539" s="167"/>
      <c r="I1539" s="120"/>
      <c r="J1539" s="124"/>
      <c r="K1539" s="230"/>
      <c r="L1539" s="168"/>
      <c r="M1539" s="202"/>
      <c r="N1539" s="125"/>
    </row>
    <row r="1540" spans="1:14" ht="56.25" outlineLevel="2">
      <c r="A1540" s="126" t="s">
        <v>3399</v>
      </c>
      <c r="B1540" s="127" t="s">
        <v>3400</v>
      </c>
      <c r="C1540" s="133" t="s">
        <v>3401</v>
      </c>
      <c r="D1540" s="39" t="s">
        <v>190</v>
      </c>
      <c r="E1540" s="128">
        <v>196</v>
      </c>
      <c r="F1540" s="100">
        <v>262964.43</v>
      </c>
      <c r="G1540" s="186">
        <f t="shared" ref="G1540:G1566" si="111">F1540*E1540</f>
        <v>51541028.280000001</v>
      </c>
      <c r="H1540" s="100"/>
      <c r="I1540" s="187">
        <v>196</v>
      </c>
      <c r="J1540" s="101"/>
      <c r="K1540" s="186">
        <f t="shared" ref="K1540:K1566" si="112">J1540*I1540</f>
        <v>0</v>
      </c>
      <c r="L1540" s="101"/>
      <c r="M1540" s="188"/>
      <c r="N1540" s="129"/>
    </row>
    <row r="1541" spans="1:14" ht="56.25" outlineLevel="2">
      <c r="A1541" s="126" t="s">
        <v>3402</v>
      </c>
      <c r="B1541" s="127" t="s">
        <v>3403</v>
      </c>
      <c r="C1541" s="133" t="s">
        <v>3404</v>
      </c>
      <c r="D1541" s="39" t="s">
        <v>190</v>
      </c>
      <c r="E1541" s="128">
        <v>15</v>
      </c>
      <c r="F1541" s="100">
        <v>769119.17</v>
      </c>
      <c r="G1541" s="186">
        <f t="shared" si="111"/>
        <v>11536787.550000001</v>
      </c>
      <c r="H1541" s="100"/>
      <c r="I1541" s="187">
        <v>15</v>
      </c>
      <c r="J1541" s="101"/>
      <c r="K1541" s="186">
        <f t="shared" si="112"/>
        <v>0</v>
      </c>
      <c r="L1541" s="101"/>
      <c r="M1541" s="188"/>
      <c r="N1541" s="129"/>
    </row>
    <row r="1542" spans="1:14" ht="42" outlineLevel="2">
      <c r="A1542" s="126" t="s">
        <v>3405</v>
      </c>
      <c r="B1542" s="127" t="s">
        <v>3406</v>
      </c>
      <c r="C1542" s="133" t="s">
        <v>3407</v>
      </c>
      <c r="D1542" s="39" t="s">
        <v>190</v>
      </c>
      <c r="E1542" s="128">
        <v>40</v>
      </c>
      <c r="F1542" s="100">
        <v>187813.97</v>
      </c>
      <c r="G1542" s="186">
        <f t="shared" si="111"/>
        <v>7512558.7999999998</v>
      </c>
      <c r="H1542" s="100"/>
      <c r="I1542" s="187">
        <v>40</v>
      </c>
      <c r="J1542" s="101"/>
      <c r="K1542" s="186">
        <f t="shared" si="112"/>
        <v>0</v>
      </c>
      <c r="L1542" s="101"/>
      <c r="M1542" s="188"/>
      <c r="N1542" s="129"/>
    </row>
    <row r="1543" spans="1:14" ht="56.25" outlineLevel="2">
      <c r="A1543" s="126" t="s">
        <v>3408</v>
      </c>
      <c r="B1543" s="127" t="s">
        <v>3409</v>
      </c>
      <c r="C1543" s="133" t="s">
        <v>3410</v>
      </c>
      <c r="D1543" s="39" t="s">
        <v>190</v>
      </c>
      <c r="E1543" s="128">
        <v>15</v>
      </c>
      <c r="F1543" s="100">
        <v>332121.19</v>
      </c>
      <c r="G1543" s="186">
        <f t="shared" si="111"/>
        <v>4981817.8499999996</v>
      </c>
      <c r="H1543" s="100"/>
      <c r="I1543" s="187">
        <v>15</v>
      </c>
      <c r="J1543" s="101"/>
      <c r="K1543" s="186">
        <f t="shared" si="112"/>
        <v>0</v>
      </c>
      <c r="L1543" s="101"/>
      <c r="M1543" s="188"/>
      <c r="N1543" s="129"/>
    </row>
    <row r="1544" spans="1:14" ht="28.5" outlineLevel="2">
      <c r="A1544" s="126" t="s">
        <v>3411</v>
      </c>
      <c r="B1544" s="127" t="s">
        <v>3412</v>
      </c>
      <c r="C1544" s="133" t="s">
        <v>3413</v>
      </c>
      <c r="D1544" s="39" t="s">
        <v>190</v>
      </c>
      <c r="E1544" s="128">
        <v>344</v>
      </c>
      <c r="F1544" s="100">
        <v>375081.97</v>
      </c>
      <c r="G1544" s="186">
        <f t="shared" si="111"/>
        <v>129028197.67999999</v>
      </c>
      <c r="H1544" s="100"/>
      <c r="I1544" s="187">
        <v>344</v>
      </c>
      <c r="J1544" s="101"/>
      <c r="K1544" s="186">
        <f t="shared" si="112"/>
        <v>0</v>
      </c>
      <c r="L1544" s="101"/>
      <c r="M1544" s="188"/>
      <c r="N1544" s="129"/>
    </row>
    <row r="1545" spans="1:14" ht="56.25" outlineLevel="2">
      <c r="A1545" s="126" t="s">
        <v>3414</v>
      </c>
      <c r="B1545" s="127" t="s">
        <v>3415</v>
      </c>
      <c r="C1545" s="133" t="s">
        <v>3416</v>
      </c>
      <c r="D1545" s="39" t="s">
        <v>190</v>
      </c>
      <c r="E1545" s="128">
        <v>16</v>
      </c>
      <c r="F1545" s="100">
        <v>234283.92</v>
      </c>
      <c r="G1545" s="186">
        <f t="shared" si="111"/>
        <v>3748542.72</v>
      </c>
      <c r="H1545" s="100"/>
      <c r="I1545" s="187">
        <v>16</v>
      </c>
      <c r="J1545" s="101"/>
      <c r="K1545" s="186">
        <f t="shared" si="112"/>
        <v>0</v>
      </c>
      <c r="L1545" s="101"/>
      <c r="M1545" s="188"/>
      <c r="N1545" s="129"/>
    </row>
    <row r="1546" spans="1:14" ht="56.25" outlineLevel="2">
      <c r="A1546" s="126" t="s">
        <v>3417</v>
      </c>
      <c r="B1546" s="127" t="s">
        <v>3418</v>
      </c>
      <c r="C1546" s="133" t="s">
        <v>3419</v>
      </c>
      <c r="D1546" s="39" t="s">
        <v>190</v>
      </c>
      <c r="E1546" s="128">
        <v>313</v>
      </c>
      <c r="F1546" s="100">
        <v>155478.32</v>
      </c>
      <c r="G1546" s="186">
        <f t="shared" si="111"/>
        <v>48664714.160000004</v>
      </c>
      <c r="H1546" s="100"/>
      <c r="I1546" s="187">
        <v>313</v>
      </c>
      <c r="J1546" s="101"/>
      <c r="K1546" s="186">
        <f t="shared" si="112"/>
        <v>0</v>
      </c>
      <c r="L1546" s="101"/>
      <c r="M1546" s="188"/>
      <c r="N1546" s="129"/>
    </row>
    <row r="1547" spans="1:14" ht="42" outlineLevel="2">
      <c r="A1547" s="126" t="s">
        <v>3420</v>
      </c>
      <c r="B1547" s="127" t="s">
        <v>3421</v>
      </c>
      <c r="C1547" s="133" t="s">
        <v>3422</v>
      </c>
      <c r="D1547" s="39" t="s">
        <v>190</v>
      </c>
      <c r="E1547" s="128">
        <v>108</v>
      </c>
      <c r="F1547" s="100">
        <v>471692.98</v>
      </c>
      <c r="G1547" s="186">
        <f t="shared" si="111"/>
        <v>50942841.839999996</v>
      </c>
      <c r="H1547" s="100"/>
      <c r="I1547" s="187">
        <v>108</v>
      </c>
      <c r="J1547" s="101"/>
      <c r="K1547" s="186">
        <f t="shared" si="112"/>
        <v>0</v>
      </c>
      <c r="L1547" s="101"/>
      <c r="M1547" s="188"/>
      <c r="N1547" s="129"/>
    </row>
    <row r="1548" spans="1:14" ht="42" outlineLevel="2">
      <c r="A1548" s="126" t="s">
        <v>3423</v>
      </c>
      <c r="B1548" s="127" t="s">
        <v>3424</v>
      </c>
      <c r="C1548" s="133" t="s">
        <v>3425</v>
      </c>
      <c r="D1548" s="39" t="s">
        <v>190</v>
      </c>
      <c r="E1548" s="128">
        <v>175000</v>
      </c>
      <c r="F1548" s="100">
        <v>6868.01</v>
      </c>
      <c r="G1548" s="186">
        <f t="shared" si="111"/>
        <v>1201901750</v>
      </c>
      <c r="H1548" s="100"/>
      <c r="I1548" s="187">
        <v>175000</v>
      </c>
      <c r="J1548" s="101"/>
      <c r="K1548" s="186">
        <f t="shared" si="112"/>
        <v>0</v>
      </c>
      <c r="L1548" s="101"/>
      <c r="M1548" s="188"/>
      <c r="N1548" s="129"/>
    </row>
    <row r="1549" spans="1:14" ht="42" outlineLevel="2">
      <c r="A1549" s="126" t="s">
        <v>3426</v>
      </c>
      <c r="B1549" s="127" t="s">
        <v>3427</v>
      </c>
      <c r="C1549" s="133" t="s">
        <v>3428</v>
      </c>
      <c r="D1549" s="39" t="s">
        <v>190</v>
      </c>
      <c r="E1549" s="128">
        <v>148</v>
      </c>
      <c r="F1549" s="100">
        <v>134673.01999999999</v>
      </c>
      <c r="G1549" s="186">
        <f t="shared" si="111"/>
        <v>19931606.959999997</v>
      </c>
      <c r="H1549" s="100"/>
      <c r="I1549" s="187">
        <v>148</v>
      </c>
      <c r="J1549" s="101"/>
      <c r="K1549" s="186">
        <f t="shared" si="112"/>
        <v>0</v>
      </c>
      <c r="L1549" s="101"/>
      <c r="M1549" s="188"/>
      <c r="N1549" s="129"/>
    </row>
    <row r="1550" spans="1:14" ht="56.25" outlineLevel="2">
      <c r="A1550" s="126" t="s">
        <v>3429</v>
      </c>
      <c r="B1550" s="127" t="s">
        <v>3430</v>
      </c>
      <c r="C1550" s="133" t="s">
        <v>3431</v>
      </c>
      <c r="D1550" s="39" t="s">
        <v>190</v>
      </c>
      <c r="E1550" s="128">
        <v>105</v>
      </c>
      <c r="F1550" s="100">
        <v>419933.97</v>
      </c>
      <c r="G1550" s="186">
        <f t="shared" si="111"/>
        <v>44093066.849999994</v>
      </c>
      <c r="H1550" s="100"/>
      <c r="I1550" s="187">
        <v>105</v>
      </c>
      <c r="J1550" s="101"/>
      <c r="K1550" s="186">
        <f t="shared" si="112"/>
        <v>0</v>
      </c>
      <c r="L1550" s="101"/>
      <c r="M1550" s="188"/>
      <c r="N1550" s="129"/>
    </row>
    <row r="1551" spans="1:14" ht="56.25" outlineLevel="2">
      <c r="A1551" s="126" t="s">
        <v>3432</v>
      </c>
      <c r="B1551" s="127" t="s">
        <v>3433</v>
      </c>
      <c r="C1551" s="133" t="s">
        <v>3434</v>
      </c>
      <c r="D1551" s="39" t="s">
        <v>190</v>
      </c>
      <c r="E1551" s="128">
        <v>8</v>
      </c>
      <c r="F1551" s="100">
        <v>742151.19</v>
      </c>
      <c r="G1551" s="186">
        <f t="shared" si="111"/>
        <v>5937209.5199999996</v>
      </c>
      <c r="H1551" s="100"/>
      <c r="I1551" s="187">
        <v>8</v>
      </c>
      <c r="J1551" s="101"/>
      <c r="K1551" s="186">
        <f t="shared" si="112"/>
        <v>0</v>
      </c>
      <c r="L1551" s="101"/>
      <c r="M1551" s="188"/>
      <c r="N1551" s="129"/>
    </row>
    <row r="1552" spans="1:14" ht="56.25" outlineLevel="2">
      <c r="A1552" s="126" t="s">
        <v>3435</v>
      </c>
      <c r="B1552" s="127" t="s">
        <v>3436</v>
      </c>
      <c r="C1552" s="133" t="s">
        <v>3437</v>
      </c>
      <c r="D1552" s="39" t="s">
        <v>190</v>
      </c>
      <c r="E1552" s="128">
        <v>524</v>
      </c>
      <c r="F1552" s="100">
        <v>356933.97</v>
      </c>
      <c r="G1552" s="186">
        <f t="shared" si="111"/>
        <v>187033400.27999997</v>
      </c>
      <c r="H1552" s="100"/>
      <c r="I1552" s="187">
        <v>524</v>
      </c>
      <c r="J1552" s="101"/>
      <c r="K1552" s="186">
        <f t="shared" si="112"/>
        <v>0</v>
      </c>
      <c r="L1552" s="101"/>
      <c r="M1552" s="188"/>
      <c r="N1552" s="129"/>
    </row>
    <row r="1553" spans="1:14" ht="56.25" outlineLevel="2">
      <c r="A1553" s="126" t="s">
        <v>3438</v>
      </c>
      <c r="B1553" s="127" t="s">
        <v>3439</v>
      </c>
      <c r="C1553" s="133" t="s">
        <v>3440</v>
      </c>
      <c r="D1553" s="39" t="s">
        <v>190</v>
      </c>
      <c r="E1553" s="128">
        <v>15</v>
      </c>
      <c r="F1553" s="100">
        <v>1434161.99</v>
      </c>
      <c r="G1553" s="186">
        <f t="shared" si="111"/>
        <v>21512429.850000001</v>
      </c>
      <c r="H1553" s="100"/>
      <c r="I1553" s="187">
        <v>15</v>
      </c>
      <c r="J1553" s="101"/>
      <c r="K1553" s="186">
        <f t="shared" si="112"/>
        <v>0</v>
      </c>
      <c r="L1553" s="101"/>
      <c r="M1553" s="188"/>
      <c r="N1553" s="129"/>
    </row>
    <row r="1554" spans="1:14" ht="56.25" outlineLevel="2">
      <c r="A1554" s="126" t="s">
        <v>3441</v>
      </c>
      <c r="B1554" s="127" t="s">
        <v>3442</v>
      </c>
      <c r="C1554" s="133" t="s">
        <v>3443</v>
      </c>
      <c r="D1554" s="39" t="s">
        <v>190</v>
      </c>
      <c r="E1554" s="128">
        <v>60</v>
      </c>
      <c r="F1554" s="100">
        <v>2332610.44</v>
      </c>
      <c r="G1554" s="186">
        <f t="shared" si="111"/>
        <v>139956626.40000001</v>
      </c>
      <c r="H1554" s="100"/>
      <c r="I1554" s="187">
        <v>60</v>
      </c>
      <c r="J1554" s="101"/>
      <c r="K1554" s="186">
        <f t="shared" si="112"/>
        <v>0</v>
      </c>
      <c r="L1554" s="101"/>
      <c r="M1554" s="188"/>
      <c r="N1554" s="129"/>
    </row>
    <row r="1555" spans="1:14" ht="56.25" outlineLevel="2">
      <c r="A1555" s="126" t="s">
        <v>3444</v>
      </c>
      <c r="B1555" s="127" t="s">
        <v>3445</v>
      </c>
      <c r="C1555" s="133" t="s">
        <v>3446</v>
      </c>
      <c r="D1555" s="39" t="s">
        <v>190</v>
      </c>
      <c r="E1555" s="128">
        <v>8</v>
      </c>
      <c r="F1555" s="100">
        <v>966637.22</v>
      </c>
      <c r="G1555" s="186">
        <f t="shared" si="111"/>
        <v>7733097.7599999998</v>
      </c>
      <c r="H1555" s="100"/>
      <c r="I1555" s="187">
        <v>8</v>
      </c>
      <c r="J1555" s="101"/>
      <c r="K1555" s="186">
        <f t="shared" si="112"/>
        <v>0</v>
      </c>
      <c r="L1555" s="101"/>
      <c r="M1555" s="188"/>
      <c r="N1555" s="129"/>
    </row>
    <row r="1556" spans="1:14" ht="56.25" outlineLevel="2">
      <c r="A1556" s="126" t="s">
        <v>3447</v>
      </c>
      <c r="B1556" s="127" t="s">
        <v>3448</v>
      </c>
      <c r="C1556" s="133" t="s">
        <v>3449</v>
      </c>
      <c r="D1556" s="39" t="s">
        <v>190</v>
      </c>
      <c r="E1556" s="128">
        <v>35</v>
      </c>
      <c r="F1556" s="100">
        <v>636560.22</v>
      </c>
      <c r="G1556" s="186">
        <f t="shared" si="111"/>
        <v>22279607.699999999</v>
      </c>
      <c r="H1556" s="100"/>
      <c r="I1556" s="187">
        <v>35</v>
      </c>
      <c r="J1556" s="101"/>
      <c r="K1556" s="186">
        <f t="shared" si="112"/>
        <v>0</v>
      </c>
      <c r="L1556" s="101"/>
      <c r="M1556" s="188"/>
      <c r="N1556" s="129"/>
    </row>
    <row r="1557" spans="1:14" ht="42" outlineLevel="2">
      <c r="A1557" s="126" t="s">
        <v>3450</v>
      </c>
      <c r="B1557" s="127" t="s">
        <v>3451</v>
      </c>
      <c r="C1557" s="133" t="s">
        <v>3452</v>
      </c>
      <c r="D1557" s="39" t="s">
        <v>190</v>
      </c>
      <c r="E1557" s="128">
        <v>102</v>
      </c>
      <c r="F1557" s="100">
        <v>189096.28</v>
      </c>
      <c r="G1557" s="186">
        <f t="shared" si="111"/>
        <v>19287820.559999999</v>
      </c>
      <c r="H1557" s="100"/>
      <c r="I1557" s="187">
        <v>102</v>
      </c>
      <c r="J1557" s="101"/>
      <c r="K1557" s="186">
        <f t="shared" si="112"/>
        <v>0</v>
      </c>
      <c r="L1557" s="101"/>
      <c r="M1557" s="188"/>
      <c r="N1557" s="129"/>
    </row>
    <row r="1558" spans="1:14" ht="42" outlineLevel="2">
      <c r="A1558" s="126" t="s">
        <v>3453</v>
      </c>
      <c r="B1558" s="127" t="s">
        <v>3454</v>
      </c>
      <c r="C1558" s="133" t="s">
        <v>3455</v>
      </c>
      <c r="D1558" s="39" t="s">
        <v>190</v>
      </c>
      <c r="E1558" s="128">
        <v>98</v>
      </c>
      <c r="F1558" s="100">
        <v>813111.17</v>
      </c>
      <c r="G1558" s="186">
        <f t="shared" si="111"/>
        <v>79684894.660000011</v>
      </c>
      <c r="H1558" s="100"/>
      <c r="I1558" s="187">
        <v>98</v>
      </c>
      <c r="J1558" s="101"/>
      <c r="K1558" s="186">
        <f t="shared" si="112"/>
        <v>0</v>
      </c>
      <c r="L1558" s="101"/>
      <c r="M1558" s="188"/>
      <c r="N1558" s="129"/>
    </row>
    <row r="1559" spans="1:14" ht="42" outlineLevel="2">
      <c r="A1559" s="126" t="s">
        <v>3456</v>
      </c>
      <c r="B1559" s="127" t="s">
        <v>3457</v>
      </c>
      <c r="C1559" s="133" t="s">
        <v>3458</v>
      </c>
      <c r="D1559" s="39" t="s">
        <v>190</v>
      </c>
      <c r="E1559" s="128">
        <v>97</v>
      </c>
      <c r="F1559" s="100">
        <v>50106.239999999998</v>
      </c>
      <c r="G1559" s="186">
        <f t="shared" si="111"/>
        <v>4860305.28</v>
      </c>
      <c r="H1559" s="100"/>
      <c r="I1559" s="187">
        <v>97</v>
      </c>
      <c r="J1559" s="101"/>
      <c r="K1559" s="186">
        <f t="shared" si="112"/>
        <v>0</v>
      </c>
      <c r="L1559" s="101"/>
      <c r="M1559" s="188"/>
      <c r="N1559" s="129"/>
    </row>
    <row r="1560" spans="1:14" ht="42" outlineLevel="2">
      <c r="A1560" s="126" t="s">
        <v>3459</v>
      </c>
      <c r="B1560" s="127" t="s">
        <v>3460</v>
      </c>
      <c r="C1560" s="133" t="s">
        <v>3461</v>
      </c>
      <c r="D1560" s="39" t="s">
        <v>190</v>
      </c>
      <c r="E1560" s="128">
        <v>177</v>
      </c>
      <c r="F1560" s="100">
        <v>62087.360000000001</v>
      </c>
      <c r="G1560" s="186">
        <f t="shared" si="111"/>
        <v>10989462.720000001</v>
      </c>
      <c r="H1560" s="100"/>
      <c r="I1560" s="187">
        <v>177</v>
      </c>
      <c r="J1560" s="101"/>
      <c r="K1560" s="186">
        <f t="shared" si="112"/>
        <v>0</v>
      </c>
      <c r="L1560" s="101"/>
      <c r="M1560" s="188"/>
      <c r="N1560" s="129"/>
    </row>
    <row r="1561" spans="1:14" ht="56.25" outlineLevel="2">
      <c r="A1561" s="126" t="s">
        <v>3462</v>
      </c>
      <c r="B1561" s="127" t="s">
        <v>3463</v>
      </c>
      <c r="C1561" s="133" t="s">
        <v>3464</v>
      </c>
      <c r="D1561" s="39" t="s">
        <v>190</v>
      </c>
      <c r="E1561" s="128">
        <v>177</v>
      </c>
      <c r="F1561" s="100">
        <v>55825.36</v>
      </c>
      <c r="G1561" s="186">
        <f t="shared" si="111"/>
        <v>9881088.7200000007</v>
      </c>
      <c r="H1561" s="100"/>
      <c r="I1561" s="187">
        <v>177</v>
      </c>
      <c r="J1561" s="101"/>
      <c r="K1561" s="186">
        <f t="shared" si="112"/>
        <v>0</v>
      </c>
      <c r="L1561" s="101"/>
      <c r="M1561" s="188"/>
      <c r="N1561" s="129"/>
    </row>
    <row r="1562" spans="1:14" ht="56.25" outlineLevel="2">
      <c r="A1562" s="126" t="s">
        <v>3465</v>
      </c>
      <c r="B1562" s="127" t="s">
        <v>3466</v>
      </c>
      <c r="C1562" s="133" t="s">
        <v>3467</v>
      </c>
      <c r="D1562" s="39" t="s">
        <v>190</v>
      </c>
      <c r="E1562" s="128">
        <v>136</v>
      </c>
      <c r="F1562" s="100">
        <v>107627.27</v>
      </c>
      <c r="G1562" s="186">
        <f t="shared" si="111"/>
        <v>14637308.720000001</v>
      </c>
      <c r="H1562" s="100"/>
      <c r="I1562" s="187">
        <v>136</v>
      </c>
      <c r="J1562" s="101"/>
      <c r="K1562" s="186">
        <f t="shared" si="112"/>
        <v>0</v>
      </c>
      <c r="L1562" s="101"/>
      <c r="M1562" s="188"/>
      <c r="N1562" s="129"/>
    </row>
    <row r="1563" spans="1:14" ht="56.25" outlineLevel="2">
      <c r="A1563" s="126" t="s">
        <v>3468</v>
      </c>
      <c r="B1563" s="127" t="s">
        <v>3469</v>
      </c>
      <c r="C1563" s="133" t="s">
        <v>3470</v>
      </c>
      <c r="D1563" s="39" t="s">
        <v>190</v>
      </c>
      <c r="E1563" s="128">
        <v>40</v>
      </c>
      <c r="F1563" s="100">
        <v>151214.28</v>
      </c>
      <c r="G1563" s="186">
        <f t="shared" si="111"/>
        <v>6048571.2000000002</v>
      </c>
      <c r="H1563" s="100"/>
      <c r="I1563" s="187">
        <v>40</v>
      </c>
      <c r="J1563" s="101"/>
      <c r="K1563" s="186">
        <f t="shared" si="112"/>
        <v>0</v>
      </c>
      <c r="L1563" s="101"/>
      <c r="M1563" s="188"/>
      <c r="N1563" s="129"/>
    </row>
    <row r="1564" spans="1:14" ht="56.25" outlineLevel="2">
      <c r="A1564" s="126" t="s">
        <v>3471</v>
      </c>
      <c r="B1564" s="127" t="s">
        <v>3472</v>
      </c>
      <c r="C1564" s="133" t="s">
        <v>3473</v>
      </c>
      <c r="D1564" s="39" t="s">
        <v>190</v>
      </c>
      <c r="E1564" s="128">
        <v>55</v>
      </c>
      <c r="F1564" s="100">
        <v>225284.49</v>
      </c>
      <c r="G1564" s="186">
        <f t="shared" si="111"/>
        <v>12390646.949999999</v>
      </c>
      <c r="H1564" s="100"/>
      <c r="I1564" s="187">
        <v>55</v>
      </c>
      <c r="J1564" s="101"/>
      <c r="K1564" s="186">
        <f t="shared" si="112"/>
        <v>0</v>
      </c>
      <c r="L1564" s="101"/>
      <c r="M1564" s="188"/>
      <c r="N1564" s="129"/>
    </row>
    <row r="1565" spans="1:14" ht="56.25" outlineLevel="2">
      <c r="A1565" s="126" t="s">
        <v>3474</v>
      </c>
      <c r="B1565" s="127" t="s">
        <v>3475</v>
      </c>
      <c r="C1565" s="133" t="s">
        <v>3476</v>
      </c>
      <c r="D1565" s="39" t="s">
        <v>190</v>
      </c>
      <c r="E1565" s="128">
        <v>81</v>
      </c>
      <c r="F1565" s="100">
        <v>128413.07</v>
      </c>
      <c r="G1565" s="186">
        <f t="shared" si="111"/>
        <v>10401458.67</v>
      </c>
      <c r="H1565" s="100"/>
      <c r="I1565" s="187">
        <v>81</v>
      </c>
      <c r="J1565" s="101"/>
      <c r="K1565" s="186">
        <f t="shared" si="112"/>
        <v>0</v>
      </c>
      <c r="L1565" s="101"/>
      <c r="M1565" s="188"/>
      <c r="N1565" s="129"/>
    </row>
    <row r="1566" spans="1:14" ht="56.25" outlineLevel="2">
      <c r="A1566" s="126" t="s">
        <v>3477</v>
      </c>
      <c r="B1566" s="127" t="s">
        <v>3478</v>
      </c>
      <c r="C1566" s="133" t="s">
        <v>3479</v>
      </c>
      <c r="D1566" s="39" t="s">
        <v>190</v>
      </c>
      <c r="E1566" s="128">
        <v>65</v>
      </c>
      <c r="F1566" s="100">
        <v>430439.34</v>
      </c>
      <c r="G1566" s="186">
        <f t="shared" si="111"/>
        <v>27978557.100000001</v>
      </c>
      <c r="H1566" s="100"/>
      <c r="I1566" s="187">
        <v>65</v>
      </c>
      <c r="J1566" s="101"/>
      <c r="K1566" s="186">
        <f t="shared" si="112"/>
        <v>0</v>
      </c>
      <c r="L1566" s="101"/>
      <c r="M1566" s="188"/>
      <c r="N1566" s="129"/>
    </row>
    <row r="1567" spans="1:14" outlineLevel="2">
      <c r="A1567" s="104"/>
      <c r="B1567" s="38"/>
      <c r="C1567" s="110"/>
      <c r="D1567" s="38"/>
      <c r="E1567" s="38"/>
      <c r="F1567" s="111"/>
      <c r="G1567" s="228"/>
      <c r="H1567" s="111"/>
      <c r="I1567" s="285"/>
      <c r="J1567" s="112"/>
      <c r="K1567" s="228"/>
      <c r="L1567" s="112"/>
      <c r="M1567" s="200"/>
      <c r="N1567" s="113"/>
    </row>
    <row r="1568" spans="1:14" outlineLevel="1">
      <c r="A1568" s="120"/>
      <c r="B1568" s="122"/>
      <c r="C1568" s="121" t="s">
        <v>3480</v>
      </c>
      <c r="D1568" s="122"/>
      <c r="E1568" s="122"/>
      <c r="F1568" s="123"/>
      <c r="G1568" s="230">
        <f>SUM(G1540:G1566)</f>
        <v>2154495398.7800002</v>
      </c>
      <c r="H1568" s="167"/>
      <c r="I1568" s="120"/>
      <c r="J1568" s="124"/>
      <c r="K1568" s="230">
        <f>SUM(K1540:K1566)</f>
        <v>0</v>
      </c>
      <c r="L1568" s="168"/>
      <c r="M1568" s="202"/>
      <c r="N1568" s="125"/>
    </row>
    <row r="1569" spans="1:14" outlineLevel="1">
      <c r="A1569" s="104"/>
      <c r="B1569" s="38"/>
      <c r="C1569" s="110"/>
      <c r="D1569" s="38"/>
      <c r="E1569" s="38"/>
      <c r="F1569" s="111"/>
      <c r="G1569" s="228"/>
      <c r="H1569" s="111"/>
      <c r="I1569" s="285"/>
      <c r="J1569" s="112"/>
      <c r="K1569" s="228"/>
      <c r="L1569" s="112"/>
      <c r="M1569" s="200"/>
      <c r="N1569" s="113"/>
    </row>
    <row r="1570" spans="1:14" outlineLevel="1">
      <c r="A1570" s="120"/>
      <c r="B1570" s="122" t="s">
        <v>3481</v>
      </c>
      <c r="C1570" s="121" t="s">
        <v>3482</v>
      </c>
      <c r="D1570" s="122"/>
      <c r="E1570" s="122"/>
      <c r="F1570" s="123"/>
      <c r="G1570" s="230"/>
      <c r="H1570" s="167"/>
      <c r="I1570" s="120"/>
      <c r="J1570" s="124"/>
      <c r="K1570" s="230"/>
      <c r="L1570" s="168"/>
      <c r="M1570" s="202"/>
      <c r="N1570" s="125"/>
    </row>
    <row r="1571" spans="1:14" ht="126.75" outlineLevel="2">
      <c r="A1571" s="126" t="s">
        <v>3483</v>
      </c>
      <c r="B1571" s="127" t="s">
        <v>3484</v>
      </c>
      <c r="C1571" s="133" t="s">
        <v>3485</v>
      </c>
      <c r="D1571" s="39" t="s">
        <v>326</v>
      </c>
      <c r="E1571" s="128">
        <v>1</v>
      </c>
      <c r="F1571" s="100">
        <v>86335738.450000003</v>
      </c>
      <c r="G1571" s="186">
        <f t="shared" ref="G1571:G1599" si="113">F1571*E1571</f>
        <v>86335738.450000003</v>
      </c>
      <c r="H1571" s="100"/>
      <c r="I1571" s="187">
        <v>1</v>
      </c>
      <c r="J1571" s="101"/>
      <c r="K1571" s="186">
        <f t="shared" ref="K1571:K1599" si="114">J1571*I1571</f>
        <v>0</v>
      </c>
      <c r="L1571" s="101"/>
      <c r="M1571" s="188"/>
      <c r="N1571" s="129"/>
    </row>
    <row r="1572" spans="1:14" ht="56.25" outlineLevel="2">
      <c r="A1572" s="126" t="s">
        <v>3486</v>
      </c>
      <c r="B1572" s="127" t="s">
        <v>3487</v>
      </c>
      <c r="C1572" s="133" t="s">
        <v>3488</v>
      </c>
      <c r="D1572" s="39" t="s">
        <v>326</v>
      </c>
      <c r="E1572" s="128">
        <v>1</v>
      </c>
      <c r="F1572" s="100">
        <v>28506490.850000001</v>
      </c>
      <c r="G1572" s="186">
        <f t="shared" si="113"/>
        <v>28506490.850000001</v>
      </c>
      <c r="H1572" s="100"/>
      <c r="I1572" s="187">
        <v>1</v>
      </c>
      <c r="J1572" s="101"/>
      <c r="K1572" s="186">
        <f t="shared" si="114"/>
        <v>0</v>
      </c>
      <c r="L1572" s="101"/>
      <c r="M1572" s="188"/>
      <c r="N1572" s="129"/>
    </row>
    <row r="1573" spans="1:14" ht="42" outlineLevel="2">
      <c r="A1573" s="126" t="s">
        <v>3489</v>
      </c>
      <c r="B1573" s="127" t="s">
        <v>3490</v>
      </c>
      <c r="C1573" s="133" t="s">
        <v>3491</v>
      </c>
      <c r="D1573" s="39" t="s">
        <v>326</v>
      </c>
      <c r="E1573" s="128">
        <v>1</v>
      </c>
      <c r="F1573" s="100">
        <v>239338994.59999999</v>
      </c>
      <c r="G1573" s="186">
        <f t="shared" si="113"/>
        <v>239338994.59999999</v>
      </c>
      <c r="H1573" s="100"/>
      <c r="I1573" s="187">
        <v>1</v>
      </c>
      <c r="J1573" s="101"/>
      <c r="K1573" s="186">
        <f t="shared" si="114"/>
        <v>0</v>
      </c>
      <c r="L1573" s="101"/>
      <c r="M1573" s="188"/>
      <c r="N1573" s="129"/>
    </row>
    <row r="1574" spans="1:14" ht="56.25" outlineLevel="2">
      <c r="A1574" s="126" t="s">
        <v>3492</v>
      </c>
      <c r="B1574" s="127" t="s">
        <v>3493</v>
      </c>
      <c r="C1574" s="133" t="s">
        <v>3494</v>
      </c>
      <c r="D1574" s="39" t="s">
        <v>326</v>
      </c>
      <c r="E1574" s="128">
        <v>2</v>
      </c>
      <c r="F1574" s="100">
        <v>172752844.59999999</v>
      </c>
      <c r="G1574" s="186">
        <f t="shared" si="113"/>
        <v>345505689.19999999</v>
      </c>
      <c r="H1574" s="100"/>
      <c r="I1574" s="187">
        <v>2</v>
      </c>
      <c r="J1574" s="101"/>
      <c r="K1574" s="186">
        <f t="shared" si="114"/>
        <v>0</v>
      </c>
      <c r="L1574" s="101"/>
      <c r="M1574" s="188"/>
      <c r="N1574" s="129"/>
    </row>
    <row r="1575" spans="1:14" ht="42" outlineLevel="2">
      <c r="A1575" s="126" t="s">
        <v>3495</v>
      </c>
      <c r="B1575" s="127" t="s">
        <v>3496</v>
      </c>
      <c r="C1575" s="133" t="s">
        <v>3497</v>
      </c>
      <c r="D1575" s="39" t="s">
        <v>326</v>
      </c>
      <c r="E1575" s="128">
        <v>2</v>
      </c>
      <c r="F1575" s="100">
        <v>132053996.8</v>
      </c>
      <c r="G1575" s="186">
        <f t="shared" si="113"/>
        <v>264107993.59999999</v>
      </c>
      <c r="H1575" s="100"/>
      <c r="I1575" s="187">
        <v>2</v>
      </c>
      <c r="J1575" s="101"/>
      <c r="K1575" s="186">
        <f t="shared" si="114"/>
        <v>0</v>
      </c>
      <c r="L1575" s="101"/>
      <c r="M1575" s="188"/>
      <c r="N1575" s="129"/>
    </row>
    <row r="1576" spans="1:14" ht="42" outlineLevel="2">
      <c r="A1576" s="126" t="s">
        <v>3498</v>
      </c>
      <c r="B1576" s="127" t="s">
        <v>3499</v>
      </c>
      <c r="C1576" s="133" t="s">
        <v>3500</v>
      </c>
      <c r="D1576" s="39" t="s">
        <v>326</v>
      </c>
      <c r="E1576" s="128">
        <v>2</v>
      </c>
      <c r="F1576" s="100">
        <v>58424052.200000003</v>
      </c>
      <c r="G1576" s="186">
        <f t="shared" si="113"/>
        <v>116848104.40000001</v>
      </c>
      <c r="H1576" s="100"/>
      <c r="I1576" s="187">
        <v>2</v>
      </c>
      <c r="J1576" s="101"/>
      <c r="K1576" s="186">
        <f t="shared" si="114"/>
        <v>0</v>
      </c>
      <c r="L1576" s="101"/>
      <c r="M1576" s="188"/>
      <c r="N1576" s="129"/>
    </row>
    <row r="1577" spans="1:14" ht="42" outlineLevel="2">
      <c r="A1577" s="126" t="s">
        <v>3501</v>
      </c>
      <c r="B1577" s="127" t="s">
        <v>3502</v>
      </c>
      <c r="C1577" s="133" t="s">
        <v>3503</v>
      </c>
      <c r="D1577" s="39" t="s">
        <v>326</v>
      </c>
      <c r="E1577" s="128">
        <v>4</v>
      </c>
      <c r="F1577" s="100">
        <v>61175376.200000003</v>
      </c>
      <c r="G1577" s="186">
        <f t="shared" si="113"/>
        <v>244701504.80000001</v>
      </c>
      <c r="H1577" s="100"/>
      <c r="I1577" s="187">
        <v>4</v>
      </c>
      <c r="J1577" s="101"/>
      <c r="K1577" s="186">
        <f t="shared" si="114"/>
        <v>0</v>
      </c>
      <c r="L1577" s="101"/>
      <c r="M1577" s="188"/>
      <c r="N1577" s="129"/>
    </row>
    <row r="1578" spans="1:14" ht="28.5" outlineLevel="2">
      <c r="A1578" s="126" t="s">
        <v>3504</v>
      </c>
      <c r="B1578" s="127" t="s">
        <v>3505</v>
      </c>
      <c r="C1578" s="133" t="s">
        <v>3506</v>
      </c>
      <c r="D1578" s="39" t="s">
        <v>326</v>
      </c>
      <c r="E1578" s="128">
        <v>3</v>
      </c>
      <c r="F1578" s="100">
        <v>63230094.799999997</v>
      </c>
      <c r="G1578" s="186">
        <f t="shared" si="113"/>
        <v>189690284.39999998</v>
      </c>
      <c r="H1578" s="100"/>
      <c r="I1578" s="187">
        <v>3</v>
      </c>
      <c r="J1578" s="101"/>
      <c r="K1578" s="186">
        <f t="shared" si="114"/>
        <v>0</v>
      </c>
      <c r="L1578" s="101"/>
      <c r="M1578" s="188"/>
      <c r="N1578" s="129"/>
    </row>
    <row r="1579" spans="1:14" ht="42" outlineLevel="2">
      <c r="A1579" s="126" t="s">
        <v>3507</v>
      </c>
      <c r="B1579" s="127" t="s">
        <v>3508</v>
      </c>
      <c r="C1579" s="133" t="s">
        <v>3509</v>
      </c>
      <c r="D1579" s="39" t="s">
        <v>326</v>
      </c>
      <c r="E1579" s="128">
        <v>8</v>
      </c>
      <c r="F1579" s="100">
        <v>3416740.3</v>
      </c>
      <c r="G1579" s="186">
        <f t="shared" si="113"/>
        <v>27333922.399999999</v>
      </c>
      <c r="H1579" s="100"/>
      <c r="I1579" s="187">
        <v>8</v>
      </c>
      <c r="J1579" s="101"/>
      <c r="K1579" s="186">
        <f t="shared" si="114"/>
        <v>0</v>
      </c>
      <c r="L1579" s="101"/>
      <c r="M1579" s="188"/>
      <c r="N1579" s="129"/>
    </row>
    <row r="1580" spans="1:14" ht="56.25" outlineLevel="2">
      <c r="A1580" s="126" t="s">
        <v>3510</v>
      </c>
      <c r="B1580" s="127" t="s">
        <v>3511</v>
      </c>
      <c r="C1580" s="133" t="s">
        <v>3512</v>
      </c>
      <c r="D1580" s="39" t="s">
        <v>326</v>
      </c>
      <c r="E1580" s="128">
        <v>1</v>
      </c>
      <c r="F1580" s="100">
        <v>86674138.450000003</v>
      </c>
      <c r="G1580" s="186">
        <f t="shared" si="113"/>
        <v>86674138.450000003</v>
      </c>
      <c r="H1580" s="100"/>
      <c r="I1580" s="187">
        <v>1</v>
      </c>
      <c r="J1580" s="101"/>
      <c r="K1580" s="186">
        <f t="shared" si="114"/>
        <v>0</v>
      </c>
      <c r="L1580" s="101"/>
      <c r="M1580" s="188"/>
      <c r="N1580" s="129"/>
    </row>
    <row r="1581" spans="1:14" ht="56.25" outlineLevel="2">
      <c r="A1581" s="126" t="s">
        <v>3513</v>
      </c>
      <c r="B1581" s="127" t="s">
        <v>3514</v>
      </c>
      <c r="C1581" s="133" t="s">
        <v>3515</v>
      </c>
      <c r="D1581" s="39" t="s">
        <v>326</v>
      </c>
      <c r="E1581" s="128">
        <v>1</v>
      </c>
      <c r="F1581" s="100">
        <v>121230271.45</v>
      </c>
      <c r="G1581" s="186">
        <f t="shared" si="113"/>
        <v>121230271.45</v>
      </c>
      <c r="H1581" s="100"/>
      <c r="I1581" s="187">
        <v>1</v>
      </c>
      <c r="J1581" s="101"/>
      <c r="K1581" s="186">
        <f t="shared" si="114"/>
        <v>0</v>
      </c>
      <c r="L1581" s="101"/>
      <c r="M1581" s="188"/>
      <c r="N1581" s="129"/>
    </row>
    <row r="1582" spans="1:14" ht="56.25" outlineLevel="2">
      <c r="A1582" s="126" t="s">
        <v>3516</v>
      </c>
      <c r="B1582" s="127" t="s">
        <v>3517</v>
      </c>
      <c r="C1582" s="133" t="s">
        <v>3518</v>
      </c>
      <c r="D1582" s="39" t="s">
        <v>326</v>
      </c>
      <c r="E1582" s="128">
        <v>1</v>
      </c>
      <c r="F1582" s="100">
        <v>121230271.45</v>
      </c>
      <c r="G1582" s="186">
        <f t="shared" si="113"/>
        <v>121230271.45</v>
      </c>
      <c r="H1582" s="100"/>
      <c r="I1582" s="187">
        <v>1</v>
      </c>
      <c r="J1582" s="101"/>
      <c r="K1582" s="186">
        <f t="shared" si="114"/>
        <v>0</v>
      </c>
      <c r="L1582" s="101"/>
      <c r="M1582" s="188"/>
      <c r="N1582" s="129"/>
    </row>
    <row r="1583" spans="1:14" ht="56.25" outlineLevel="2">
      <c r="A1583" s="126" t="s">
        <v>3519</v>
      </c>
      <c r="B1583" s="127" t="s">
        <v>3520</v>
      </c>
      <c r="C1583" s="133" t="s">
        <v>3521</v>
      </c>
      <c r="D1583" s="39" t="s">
        <v>326</v>
      </c>
      <c r="E1583" s="128">
        <v>1</v>
      </c>
      <c r="F1583" s="100">
        <v>85360345.450000003</v>
      </c>
      <c r="G1583" s="186">
        <f t="shared" si="113"/>
        <v>85360345.450000003</v>
      </c>
      <c r="H1583" s="100"/>
      <c r="I1583" s="187">
        <v>1</v>
      </c>
      <c r="J1583" s="101"/>
      <c r="K1583" s="186">
        <f t="shared" si="114"/>
        <v>0</v>
      </c>
      <c r="L1583" s="101"/>
      <c r="M1583" s="188"/>
      <c r="N1583" s="129"/>
    </row>
    <row r="1584" spans="1:14" ht="56.25" outlineLevel="2">
      <c r="A1584" s="126" t="s">
        <v>3522</v>
      </c>
      <c r="B1584" s="127" t="s">
        <v>3523</v>
      </c>
      <c r="C1584" s="133" t="s">
        <v>3524</v>
      </c>
      <c r="D1584" s="39" t="s">
        <v>326</v>
      </c>
      <c r="E1584" s="128">
        <v>1</v>
      </c>
      <c r="F1584" s="100">
        <v>126082672.45</v>
      </c>
      <c r="G1584" s="186">
        <f t="shared" si="113"/>
        <v>126082672.45</v>
      </c>
      <c r="H1584" s="100"/>
      <c r="I1584" s="187">
        <v>1</v>
      </c>
      <c r="J1584" s="101"/>
      <c r="K1584" s="186">
        <f t="shared" si="114"/>
        <v>0</v>
      </c>
      <c r="L1584" s="101"/>
      <c r="M1584" s="188"/>
      <c r="N1584" s="129"/>
    </row>
    <row r="1585" spans="1:14" ht="56.25" outlineLevel="2">
      <c r="A1585" s="126" t="s">
        <v>3525</v>
      </c>
      <c r="B1585" s="127" t="s">
        <v>3526</v>
      </c>
      <c r="C1585" s="133" t="s">
        <v>3527</v>
      </c>
      <c r="D1585" s="39" t="s">
        <v>326</v>
      </c>
      <c r="E1585" s="128">
        <v>1</v>
      </c>
      <c r="F1585" s="100">
        <v>128800990.45</v>
      </c>
      <c r="G1585" s="186">
        <f t="shared" si="113"/>
        <v>128800990.45</v>
      </c>
      <c r="H1585" s="100"/>
      <c r="I1585" s="187">
        <v>1</v>
      </c>
      <c r="J1585" s="101"/>
      <c r="K1585" s="186">
        <f t="shared" si="114"/>
        <v>0</v>
      </c>
      <c r="L1585" s="101"/>
      <c r="M1585" s="188"/>
      <c r="N1585" s="129"/>
    </row>
    <row r="1586" spans="1:14" ht="56.25" outlineLevel="2">
      <c r="A1586" s="126" t="s">
        <v>3528</v>
      </c>
      <c r="B1586" s="127" t="s">
        <v>3529</v>
      </c>
      <c r="C1586" s="133" t="s">
        <v>3530</v>
      </c>
      <c r="D1586" s="39" t="s">
        <v>326</v>
      </c>
      <c r="E1586" s="128">
        <v>11</v>
      </c>
      <c r="F1586" s="100">
        <v>148000228.90000001</v>
      </c>
      <c r="G1586" s="186">
        <f t="shared" si="113"/>
        <v>1628002517.9000001</v>
      </c>
      <c r="H1586" s="100"/>
      <c r="I1586" s="187">
        <v>11</v>
      </c>
      <c r="J1586" s="101"/>
      <c r="K1586" s="186">
        <f t="shared" si="114"/>
        <v>0</v>
      </c>
      <c r="L1586" s="101"/>
      <c r="M1586" s="188"/>
      <c r="N1586" s="129"/>
    </row>
    <row r="1587" spans="1:14" ht="56.25" outlineLevel="2">
      <c r="A1587" s="126" t="s">
        <v>3531</v>
      </c>
      <c r="B1587" s="127" t="s">
        <v>3532</v>
      </c>
      <c r="C1587" s="133" t="s">
        <v>3533</v>
      </c>
      <c r="D1587" s="39" t="s">
        <v>326</v>
      </c>
      <c r="E1587" s="128">
        <v>3</v>
      </c>
      <c r="F1587" s="100">
        <v>157740978.90000001</v>
      </c>
      <c r="G1587" s="186">
        <f t="shared" si="113"/>
        <v>473222936.70000005</v>
      </c>
      <c r="H1587" s="100"/>
      <c r="I1587" s="187">
        <v>3</v>
      </c>
      <c r="J1587" s="101"/>
      <c r="K1587" s="186">
        <f t="shared" si="114"/>
        <v>0</v>
      </c>
      <c r="L1587" s="101"/>
      <c r="M1587" s="188"/>
      <c r="N1587" s="129"/>
    </row>
    <row r="1588" spans="1:14" ht="56.25" outlineLevel="2">
      <c r="A1588" s="126" t="s">
        <v>3534</v>
      </c>
      <c r="B1588" s="127" t="s">
        <v>3535</v>
      </c>
      <c r="C1588" s="133" t="s">
        <v>3536</v>
      </c>
      <c r="D1588" s="39" t="s">
        <v>326</v>
      </c>
      <c r="E1588" s="128">
        <v>1</v>
      </c>
      <c r="F1588" s="100">
        <v>649842856.5</v>
      </c>
      <c r="G1588" s="186">
        <f t="shared" si="113"/>
        <v>649842856.5</v>
      </c>
      <c r="H1588" s="100"/>
      <c r="I1588" s="187">
        <v>1</v>
      </c>
      <c r="J1588" s="101"/>
      <c r="K1588" s="186">
        <f t="shared" si="114"/>
        <v>0</v>
      </c>
      <c r="L1588" s="101"/>
      <c r="M1588" s="188"/>
      <c r="N1588" s="129"/>
    </row>
    <row r="1589" spans="1:14" ht="56.25" outlineLevel="2">
      <c r="A1589" s="126" t="s">
        <v>3537</v>
      </c>
      <c r="B1589" s="127" t="s">
        <v>3538</v>
      </c>
      <c r="C1589" s="133" t="s">
        <v>3539</v>
      </c>
      <c r="D1589" s="39" t="s">
        <v>326</v>
      </c>
      <c r="E1589" s="128">
        <v>1</v>
      </c>
      <c r="F1589" s="100">
        <v>377412249.5</v>
      </c>
      <c r="G1589" s="186">
        <f t="shared" si="113"/>
        <v>377412249.5</v>
      </c>
      <c r="H1589" s="100"/>
      <c r="I1589" s="187">
        <v>1</v>
      </c>
      <c r="J1589" s="101"/>
      <c r="K1589" s="186">
        <f t="shared" si="114"/>
        <v>0</v>
      </c>
      <c r="L1589" s="101"/>
      <c r="M1589" s="188"/>
      <c r="N1589" s="129"/>
    </row>
    <row r="1590" spans="1:14" ht="56.25" outlineLevel="2">
      <c r="A1590" s="126" t="s">
        <v>3540</v>
      </c>
      <c r="B1590" s="127" t="s">
        <v>3541</v>
      </c>
      <c r="C1590" s="133" t="s">
        <v>3542</v>
      </c>
      <c r="D1590" s="39" t="s">
        <v>326</v>
      </c>
      <c r="E1590" s="128">
        <v>2</v>
      </c>
      <c r="F1590" s="100">
        <v>677758513.5</v>
      </c>
      <c r="G1590" s="186">
        <f t="shared" si="113"/>
        <v>1355517027</v>
      </c>
      <c r="H1590" s="100"/>
      <c r="I1590" s="187">
        <v>2</v>
      </c>
      <c r="J1590" s="101"/>
      <c r="K1590" s="186">
        <f t="shared" si="114"/>
        <v>0</v>
      </c>
      <c r="L1590" s="101"/>
      <c r="M1590" s="188"/>
      <c r="N1590" s="129"/>
    </row>
    <row r="1591" spans="1:14" ht="56.25" outlineLevel="2">
      <c r="A1591" s="126" t="s">
        <v>3543</v>
      </c>
      <c r="B1591" s="127" t="s">
        <v>3544</v>
      </c>
      <c r="C1591" s="133" t="s">
        <v>3545</v>
      </c>
      <c r="D1591" s="39" t="s">
        <v>326</v>
      </c>
      <c r="E1591" s="128">
        <v>1</v>
      </c>
      <c r="F1591" s="100">
        <v>317633235.5</v>
      </c>
      <c r="G1591" s="186">
        <f t="shared" si="113"/>
        <v>317633235.5</v>
      </c>
      <c r="H1591" s="100"/>
      <c r="I1591" s="187">
        <v>1</v>
      </c>
      <c r="J1591" s="101"/>
      <c r="K1591" s="186">
        <f t="shared" si="114"/>
        <v>0</v>
      </c>
      <c r="L1591" s="101"/>
      <c r="M1591" s="188"/>
      <c r="N1591" s="129"/>
    </row>
    <row r="1592" spans="1:14" ht="56.25" outlineLevel="2">
      <c r="A1592" s="126" t="s">
        <v>3546</v>
      </c>
      <c r="B1592" s="127" t="s">
        <v>3547</v>
      </c>
      <c r="C1592" s="133" t="s">
        <v>3548</v>
      </c>
      <c r="D1592" s="39" t="s">
        <v>326</v>
      </c>
      <c r="E1592" s="128">
        <v>1</v>
      </c>
      <c r="F1592" s="100">
        <v>177048810.80000001</v>
      </c>
      <c r="G1592" s="186">
        <f t="shared" si="113"/>
        <v>177048810.80000001</v>
      </c>
      <c r="H1592" s="100"/>
      <c r="I1592" s="187">
        <v>1</v>
      </c>
      <c r="J1592" s="101"/>
      <c r="K1592" s="186">
        <f t="shared" si="114"/>
        <v>0</v>
      </c>
      <c r="L1592" s="101"/>
      <c r="M1592" s="188"/>
      <c r="N1592" s="129"/>
    </row>
    <row r="1593" spans="1:14" ht="56.25" outlineLevel="2">
      <c r="A1593" s="126" t="s">
        <v>3549</v>
      </c>
      <c r="B1593" s="127" t="s">
        <v>3550</v>
      </c>
      <c r="C1593" s="133" t="s">
        <v>3551</v>
      </c>
      <c r="D1593" s="39" t="s">
        <v>326</v>
      </c>
      <c r="E1593" s="128">
        <v>2</v>
      </c>
      <c r="F1593" s="100">
        <v>269841831.80000001</v>
      </c>
      <c r="G1593" s="186">
        <f t="shared" si="113"/>
        <v>539683663.60000002</v>
      </c>
      <c r="H1593" s="100"/>
      <c r="I1593" s="187">
        <v>2</v>
      </c>
      <c r="J1593" s="101"/>
      <c r="K1593" s="186">
        <f t="shared" si="114"/>
        <v>0</v>
      </c>
      <c r="L1593" s="101"/>
      <c r="M1593" s="188"/>
      <c r="N1593" s="129"/>
    </row>
    <row r="1594" spans="1:14" ht="56.25" outlineLevel="2">
      <c r="A1594" s="126" t="s">
        <v>3552</v>
      </c>
      <c r="B1594" s="127" t="s">
        <v>3553</v>
      </c>
      <c r="C1594" s="133" t="s">
        <v>3554</v>
      </c>
      <c r="D1594" s="39" t="s">
        <v>326</v>
      </c>
      <c r="E1594" s="128">
        <v>1</v>
      </c>
      <c r="F1594" s="100">
        <v>137028016.40000001</v>
      </c>
      <c r="G1594" s="186">
        <f t="shared" si="113"/>
        <v>137028016.40000001</v>
      </c>
      <c r="H1594" s="100"/>
      <c r="I1594" s="187">
        <v>1</v>
      </c>
      <c r="J1594" s="101"/>
      <c r="K1594" s="186">
        <f t="shared" si="114"/>
        <v>0</v>
      </c>
      <c r="L1594" s="101"/>
      <c r="M1594" s="188"/>
      <c r="N1594" s="129"/>
    </row>
    <row r="1595" spans="1:14" ht="56.25" outlineLevel="2">
      <c r="A1595" s="126" t="s">
        <v>3555</v>
      </c>
      <c r="B1595" s="127" t="s">
        <v>3556</v>
      </c>
      <c r="C1595" s="133" t="s">
        <v>3557</v>
      </c>
      <c r="D1595" s="39" t="s">
        <v>326</v>
      </c>
      <c r="E1595" s="128">
        <v>2</v>
      </c>
      <c r="F1595" s="100">
        <v>131005135.40000001</v>
      </c>
      <c r="G1595" s="186">
        <f t="shared" si="113"/>
        <v>262010270.80000001</v>
      </c>
      <c r="H1595" s="100"/>
      <c r="I1595" s="187">
        <v>2</v>
      </c>
      <c r="J1595" s="101"/>
      <c r="K1595" s="186">
        <f t="shared" si="114"/>
        <v>0</v>
      </c>
      <c r="L1595" s="101"/>
      <c r="M1595" s="188"/>
      <c r="N1595" s="129"/>
    </row>
    <row r="1596" spans="1:14" ht="42" outlineLevel="2">
      <c r="A1596" s="126" t="s">
        <v>3558</v>
      </c>
      <c r="B1596" s="127" t="s">
        <v>3559</v>
      </c>
      <c r="C1596" s="133" t="s">
        <v>3560</v>
      </c>
      <c r="D1596" s="39" t="s">
        <v>326</v>
      </c>
      <c r="E1596" s="128">
        <v>1</v>
      </c>
      <c r="F1596" s="100">
        <v>155947102.80000001</v>
      </c>
      <c r="G1596" s="186">
        <f t="shared" si="113"/>
        <v>155947102.80000001</v>
      </c>
      <c r="H1596" s="100"/>
      <c r="I1596" s="187">
        <v>1</v>
      </c>
      <c r="J1596" s="101"/>
      <c r="K1596" s="186">
        <f t="shared" si="114"/>
        <v>0</v>
      </c>
      <c r="L1596" s="101"/>
      <c r="M1596" s="188"/>
      <c r="N1596" s="129"/>
    </row>
    <row r="1597" spans="1:14" ht="56.25" outlineLevel="2">
      <c r="A1597" s="126" t="s">
        <v>3561</v>
      </c>
      <c r="B1597" s="127" t="s">
        <v>3562</v>
      </c>
      <c r="C1597" s="133" t="s">
        <v>3563</v>
      </c>
      <c r="D1597" s="39" t="s">
        <v>326</v>
      </c>
      <c r="E1597" s="128">
        <v>1</v>
      </c>
      <c r="F1597" s="100">
        <v>440238311.5</v>
      </c>
      <c r="G1597" s="186">
        <f t="shared" si="113"/>
        <v>440238311.5</v>
      </c>
      <c r="H1597" s="100"/>
      <c r="I1597" s="187">
        <v>1</v>
      </c>
      <c r="J1597" s="101"/>
      <c r="K1597" s="186">
        <f t="shared" si="114"/>
        <v>0</v>
      </c>
      <c r="L1597" s="101"/>
      <c r="M1597" s="188"/>
      <c r="N1597" s="129"/>
    </row>
    <row r="1598" spans="1:14" ht="56.25" outlineLevel="2">
      <c r="A1598" s="126" t="s">
        <v>3564</v>
      </c>
      <c r="B1598" s="127" t="s">
        <v>3565</v>
      </c>
      <c r="C1598" s="133" t="s">
        <v>3566</v>
      </c>
      <c r="D1598" s="39" t="s">
        <v>326</v>
      </c>
      <c r="E1598" s="128">
        <v>1</v>
      </c>
      <c r="F1598" s="100">
        <v>190260065.5</v>
      </c>
      <c r="G1598" s="186">
        <f t="shared" si="113"/>
        <v>190260065.5</v>
      </c>
      <c r="H1598" s="100"/>
      <c r="I1598" s="187">
        <v>1</v>
      </c>
      <c r="J1598" s="101"/>
      <c r="K1598" s="186">
        <f t="shared" si="114"/>
        <v>0</v>
      </c>
      <c r="L1598" s="101"/>
      <c r="M1598" s="188"/>
      <c r="N1598" s="129"/>
    </row>
    <row r="1599" spans="1:14" ht="56.25" outlineLevel="2">
      <c r="A1599" s="130" t="s">
        <v>3567</v>
      </c>
      <c r="B1599" s="40" t="s">
        <v>3568</v>
      </c>
      <c r="C1599" s="133" t="s">
        <v>3569</v>
      </c>
      <c r="D1599" s="39" t="s">
        <v>326</v>
      </c>
      <c r="E1599" s="128">
        <v>1</v>
      </c>
      <c r="F1599" s="100">
        <v>190260065.5</v>
      </c>
      <c r="G1599" s="186">
        <f t="shared" si="113"/>
        <v>190260065.5</v>
      </c>
      <c r="H1599" s="100"/>
      <c r="I1599" s="187">
        <v>1</v>
      </c>
      <c r="J1599" s="101"/>
      <c r="K1599" s="186">
        <f t="shared" si="114"/>
        <v>0</v>
      </c>
      <c r="L1599" s="101"/>
      <c r="M1599" s="188"/>
      <c r="N1599" s="129"/>
    </row>
    <row r="1600" spans="1:14" outlineLevel="1">
      <c r="A1600" s="120"/>
      <c r="B1600" s="122"/>
      <c r="C1600" s="121" t="s">
        <v>3570</v>
      </c>
      <c r="D1600" s="122"/>
      <c r="E1600" s="122"/>
      <c r="F1600" s="123"/>
      <c r="G1600" s="230">
        <f>SUM(G1571:G1599)</f>
        <v>9105854542.4000015</v>
      </c>
      <c r="H1600" s="167"/>
      <c r="I1600" s="120"/>
      <c r="J1600" s="124"/>
      <c r="K1600" s="230">
        <f>SUM(K1571:K1599)</f>
        <v>0</v>
      </c>
      <c r="L1600" s="168"/>
      <c r="M1600" s="202"/>
      <c r="N1600" s="125"/>
    </row>
    <row r="1601" spans="1:14" outlineLevel="1">
      <c r="A1601" s="104"/>
      <c r="B1601" s="38"/>
      <c r="C1601" s="110"/>
      <c r="D1601" s="38"/>
      <c r="E1601" s="38"/>
      <c r="F1601" s="111"/>
      <c r="G1601" s="228"/>
      <c r="H1601" s="111"/>
      <c r="I1601" s="285"/>
      <c r="J1601" s="112"/>
      <c r="K1601" s="228"/>
      <c r="L1601" s="112"/>
      <c r="M1601" s="200"/>
      <c r="N1601" s="113"/>
    </row>
    <row r="1602" spans="1:14" ht="28.5" outlineLevel="1">
      <c r="A1602" s="120"/>
      <c r="B1602" s="122" t="s">
        <v>3571</v>
      </c>
      <c r="C1602" s="121" t="s">
        <v>3572</v>
      </c>
      <c r="D1602" s="122"/>
      <c r="E1602" s="122"/>
      <c r="F1602" s="123"/>
      <c r="G1602" s="230"/>
      <c r="H1602" s="167"/>
      <c r="I1602" s="120"/>
      <c r="J1602" s="124"/>
      <c r="K1602" s="230"/>
      <c r="L1602" s="168"/>
      <c r="M1602" s="202"/>
      <c r="N1602" s="125"/>
    </row>
    <row r="1603" spans="1:14" ht="84.75" outlineLevel="2">
      <c r="A1603" s="126" t="s">
        <v>3573</v>
      </c>
      <c r="B1603" s="127" t="s">
        <v>3574</v>
      </c>
      <c r="C1603" s="133" t="s">
        <v>3575</v>
      </c>
      <c r="D1603" s="39" t="s">
        <v>190</v>
      </c>
      <c r="E1603" s="128">
        <v>22</v>
      </c>
      <c r="F1603" s="100">
        <v>9986955.2300000004</v>
      </c>
      <c r="G1603" s="186">
        <f t="shared" ref="G1603:G1612" si="115">F1603*E1603</f>
        <v>219713015.06</v>
      </c>
      <c r="H1603" s="100"/>
      <c r="I1603" s="187">
        <v>22</v>
      </c>
      <c r="J1603" s="101"/>
      <c r="K1603" s="186">
        <f t="shared" ref="K1603:K1612" si="116">J1603*I1603</f>
        <v>0</v>
      </c>
      <c r="L1603" s="101"/>
      <c r="M1603" s="188"/>
      <c r="N1603" s="129"/>
    </row>
    <row r="1604" spans="1:14" ht="84.75" outlineLevel="2">
      <c r="A1604" s="126" t="s">
        <v>3576</v>
      </c>
      <c r="B1604" s="127" t="s">
        <v>3577</v>
      </c>
      <c r="C1604" s="133" t="s">
        <v>3578</v>
      </c>
      <c r="D1604" s="39" t="s">
        <v>190</v>
      </c>
      <c r="E1604" s="128">
        <v>167</v>
      </c>
      <c r="F1604" s="100">
        <v>5963877.2800000003</v>
      </c>
      <c r="G1604" s="186">
        <f t="shared" si="115"/>
        <v>995967505.75999999</v>
      </c>
      <c r="H1604" s="100"/>
      <c r="I1604" s="187">
        <v>167</v>
      </c>
      <c r="J1604" s="101"/>
      <c r="K1604" s="186">
        <f t="shared" si="116"/>
        <v>0</v>
      </c>
      <c r="L1604" s="101"/>
      <c r="M1604" s="188"/>
      <c r="N1604" s="129"/>
    </row>
    <row r="1605" spans="1:14" ht="84.75" outlineLevel="2">
      <c r="A1605" s="126" t="s">
        <v>3579</v>
      </c>
      <c r="B1605" s="127" t="s">
        <v>3580</v>
      </c>
      <c r="C1605" s="133" t="s">
        <v>3581</v>
      </c>
      <c r="D1605" s="39" t="s">
        <v>190</v>
      </c>
      <c r="E1605" s="128">
        <v>352</v>
      </c>
      <c r="F1605" s="100">
        <v>6740972.2800000003</v>
      </c>
      <c r="G1605" s="186">
        <f t="shared" si="115"/>
        <v>2372822242.5599999</v>
      </c>
      <c r="H1605" s="100"/>
      <c r="I1605" s="187">
        <v>352</v>
      </c>
      <c r="J1605" s="101"/>
      <c r="K1605" s="186">
        <f t="shared" si="116"/>
        <v>0</v>
      </c>
      <c r="L1605" s="101"/>
      <c r="M1605" s="188"/>
      <c r="N1605" s="129"/>
    </row>
    <row r="1606" spans="1:14" ht="84.75" outlineLevel="2">
      <c r="A1606" s="126" t="s">
        <v>3582</v>
      </c>
      <c r="B1606" s="127" t="s">
        <v>3583</v>
      </c>
      <c r="C1606" s="133" t="s">
        <v>3584</v>
      </c>
      <c r="D1606" s="39" t="s">
        <v>190</v>
      </c>
      <c r="E1606" s="128">
        <v>70</v>
      </c>
      <c r="F1606" s="100">
        <v>4803115.38</v>
      </c>
      <c r="G1606" s="186">
        <f t="shared" si="115"/>
        <v>336218076.59999996</v>
      </c>
      <c r="H1606" s="100"/>
      <c r="I1606" s="187">
        <v>70</v>
      </c>
      <c r="J1606" s="101"/>
      <c r="K1606" s="186">
        <f t="shared" si="116"/>
        <v>0</v>
      </c>
      <c r="L1606" s="101"/>
      <c r="M1606" s="188"/>
      <c r="N1606" s="129"/>
    </row>
    <row r="1607" spans="1:14" ht="84.75" outlineLevel="2">
      <c r="A1607" s="126" t="s">
        <v>3585</v>
      </c>
      <c r="B1607" s="127" t="s">
        <v>3586</v>
      </c>
      <c r="C1607" s="133" t="s">
        <v>3587</v>
      </c>
      <c r="D1607" s="39" t="s">
        <v>190</v>
      </c>
      <c r="E1607" s="128">
        <v>60</v>
      </c>
      <c r="F1607" s="100">
        <v>4504196.08</v>
      </c>
      <c r="G1607" s="186">
        <f t="shared" si="115"/>
        <v>270251764.80000001</v>
      </c>
      <c r="H1607" s="100"/>
      <c r="I1607" s="187">
        <v>60</v>
      </c>
      <c r="J1607" s="101"/>
      <c r="K1607" s="186">
        <f t="shared" si="116"/>
        <v>0</v>
      </c>
      <c r="L1607" s="101"/>
      <c r="M1607" s="188"/>
      <c r="N1607" s="129"/>
    </row>
    <row r="1608" spans="1:14" ht="56.25" outlineLevel="2">
      <c r="A1608" s="126" t="s">
        <v>3588</v>
      </c>
      <c r="B1608" s="127" t="s">
        <v>3589</v>
      </c>
      <c r="C1608" s="133" t="s">
        <v>3590</v>
      </c>
      <c r="D1608" s="39" t="s">
        <v>326</v>
      </c>
      <c r="E1608" s="128">
        <v>7</v>
      </c>
      <c r="F1608" s="100">
        <v>4160883.1</v>
      </c>
      <c r="G1608" s="186">
        <f t="shared" si="115"/>
        <v>29126181.699999999</v>
      </c>
      <c r="H1608" s="100"/>
      <c r="I1608" s="187">
        <v>7</v>
      </c>
      <c r="J1608" s="101"/>
      <c r="K1608" s="186">
        <f t="shared" si="116"/>
        <v>0</v>
      </c>
      <c r="L1608" s="101"/>
      <c r="M1608" s="188"/>
      <c r="N1608" s="129"/>
    </row>
    <row r="1609" spans="1:14" ht="42" outlineLevel="2">
      <c r="A1609" s="126" t="s">
        <v>3591</v>
      </c>
      <c r="B1609" s="127" t="s">
        <v>3592</v>
      </c>
      <c r="C1609" s="133" t="s">
        <v>3593</v>
      </c>
      <c r="D1609" s="39" t="s">
        <v>326</v>
      </c>
      <c r="E1609" s="128">
        <v>1</v>
      </c>
      <c r="F1609" s="100">
        <v>4366883.0999999996</v>
      </c>
      <c r="G1609" s="186">
        <f t="shared" si="115"/>
        <v>4366883.0999999996</v>
      </c>
      <c r="H1609" s="100"/>
      <c r="I1609" s="187">
        <v>1</v>
      </c>
      <c r="J1609" s="101"/>
      <c r="K1609" s="186">
        <f t="shared" si="116"/>
        <v>0</v>
      </c>
      <c r="L1609" s="101"/>
      <c r="M1609" s="188"/>
      <c r="N1609" s="129"/>
    </row>
    <row r="1610" spans="1:14" ht="42" outlineLevel="2">
      <c r="A1610" s="126" t="s">
        <v>3594</v>
      </c>
      <c r="B1610" s="127" t="s">
        <v>3595</v>
      </c>
      <c r="C1610" s="133" t="s">
        <v>3596</v>
      </c>
      <c r="D1610" s="39" t="s">
        <v>326</v>
      </c>
      <c r="E1610" s="128">
        <v>7</v>
      </c>
      <c r="F1610" s="100">
        <v>4607336.0999999996</v>
      </c>
      <c r="G1610" s="186">
        <f t="shared" si="115"/>
        <v>32251352.699999996</v>
      </c>
      <c r="H1610" s="100"/>
      <c r="I1610" s="187">
        <v>7</v>
      </c>
      <c r="J1610" s="101"/>
      <c r="K1610" s="186">
        <f t="shared" si="116"/>
        <v>0</v>
      </c>
      <c r="L1610" s="101"/>
      <c r="M1610" s="188"/>
      <c r="N1610" s="129"/>
    </row>
    <row r="1611" spans="1:14" ht="42" outlineLevel="2">
      <c r="A1611" s="126" t="s">
        <v>3597</v>
      </c>
      <c r="B1611" s="127" t="s">
        <v>3598</v>
      </c>
      <c r="C1611" s="133" t="s">
        <v>3599</v>
      </c>
      <c r="D1611" s="39" t="s">
        <v>326</v>
      </c>
      <c r="E1611" s="128">
        <v>4</v>
      </c>
      <c r="F1611" s="100">
        <v>4916336.0999999996</v>
      </c>
      <c r="G1611" s="186">
        <f t="shared" si="115"/>
        <v>19665344.399999999</v>
      </c>
      <c r="H1611" s="100"/>
      <c r="I1611" s="187">
        <v>4</v>
      </c>
      <c r="J1611" s="101"/>
      <c r="K1611" s="186">
        <f t="shared" si="116"/>
        <v>0</v>
      </c>
      <c r="L1611" s="101"/>
      <c r="M1611" s="188"/>
      <c r="N1611" s="129"/>
    </row>
    <row r="1612" spans="1:14" ht="42" outlineLevel="2">
      <c r="A1612" s="126" t="s">
        <v>3600</v>
      </c>
      <c r="B1612" s="127" t="s">
        <v>3601</v>
      </c>
      <c r="C1612" s="133" t="s">
        <v>3602</v>
      </c>
      <c r="D1612" s="39" t="s">
        <v>326</v>
      </c>
      <c r="E1612" s="128">
        <v>7</v>
      </c>
      <c r="F1612" s="100">
        <v>4280257.0999999996</v>
      </c>
      <c r="G1612" s="186">
        <f t="shared" si="115"/>
        <v>29961799.699999996</v>
      </c>
      <c r="H1612" s="100"/>
      <c r="I1612" s="187">
        <v>7</v>
      </c>
      <c r="J1612" s="101"/>
      <c r="K1612" s="186">
        <f t="shared" si="116"/>
        <v>0</v>
      </c>
      <c r="L1612" s="101"/>
      <c r="M1612" s="188"/>
      <c r="N1612" s="129"/>
    </row>
    <row r="1613" spans="1:14" outlineLevel="2">
      <c r="A1613" s="104"/>
      <c r="B1613" s="38"/>
      <c r="C1613" s="110"/>
      <c r="D1613" s="38"/>
      <c r="E1613" s="128"/>
      <c r="F1613" s="111"/>
      <c r="G1613" s="228"/>
      <c r="H1613" s="111"/>
      <c r="I1613" s="187"/>
      <c r="J1613" s="112"/>
      <c r="K1613" s="228"/>
      <c r="L1613" s="112"/>
      <c r="M1613" s="200"/>
      <c r="N1613" s="113"/>
    </row>
    <row r="1614" spans="1:14" ht="28.5" outlineLevel="1">
      <c r="A1614" s="120"/>
      <c r="B1614" s="122"/>
      <c r="C1614" s="121" t="s">
        <v>3603</v>
      </c>
      <c r="D1614" s="122"/>
      <c r="E1614" s="122"/>
      <c r="F1614" s="123"/>
      <c r="G1614" s="230">
        <f>SUM(G1603:G1612)</f>
        <v>4310344166.3800001</v>
      </c>
      <c r="H1614" s="167"/>
      <c r="I1614" s="120"/>
      <c r="J1614" s="124"/>
      <c r="K1614" s="230">
        <f>SUM(K1603:K1612)</f>
        <v>0</v>
      </c>
      <c r="L1614" s="168"/>
      <c r="M1614" s="202"/>
      <c r="N1614" s="125"/>
    </row>
    <row r="1615" spans="1:14" outlineLevel="1">
      <c r="A1615" s="104"/>
      <c r="B1615" s="38"/>
      <c r="C1615" s="110"/>
      <c r="D1615" s="38"/>
      <c r="E1615" s="38"/>
      <c r="F1615" s="111"/>
      <c r="G1615" s="228"/>
      <c r="H1615" s="111"/>
      <c r="I1615" s="285"/>
      <c r="J1615" s="112"/>
      <c r="K1615" s="228"/>
      <c r="L1615" s="112"/>
      <c r="M1615" s="200"/>
      <c r="N1615" s="113"/>
    </row>
    <row r="1616" spans="1:14" ht="28.5" outlineLevel="1">
      <c r="A1616" s="120"/>
      <c r="B1616" s="122" t="s">
        <v>3604</v>
      </c>
      <c r="C1616" s="121" t="s">
        <v>3605</v>
      </c>
      <c r="D1616" s="122"/>
      <c r="E1616" s="122"/>
      <c r="F1616" s="123"/>
      <c r="G1616" s="230"/>
      <c r="H1616" s="167"/>
      <c r="I1616" s="120"/>
      <c r="J1616" s="124"/>
      <c r="K1616" s="230"/>
      <c r="L1616" s="168"/>
      <c r="M1616" s="202"/>
      <c r="N1616" s="125"/>
    </row>
    <row r="1617" spans="1:14" outlineLevel="2">
      <c r="A1617" s="130" t="s">
        <v>3606</v>
      </c>
      <c r="B1617" s="40" t="s">
        <v>3607</v>
      </c>
      <c r="C1617" s="133" t="s">
        <v>3608</v>
      </c>
      <c r="D1617" s="39" t="s">
        <v>326</v>
      </c>
      <c r="E1617" s="128">
        <v>1</v>
      </c>
      <c r="F1617" s="100">
        <v>82707200</v>
      </c>
      <c r="G1617" s="186">
        <f>F1617*E1617</f>
        <v>82707200</v>
      </c>
      <c r="H1617" s="100"/>
      <c r="I1617" s="187">
        <v>1</v>
      </c>
      <c r="J1617" s="101"/>
      <c r="K1617" s="186">
        <f>J1617*I1617</f>
        <v>0</v>
      </c>
      <c r="L1617" s="101"/>
      <c r="M1617" s="188"/>
      <c r="N1617" s="129"/>
    </row>
    <row r="1618" spans="1:14" ht="28.5" outlineLevel="2">
      <c r="A1618" s="130" t="s">
        <v>3609</v>
      </c>
      <c r="B1618" s="40" t="s">
        <v>3610</v>
      </c>
      <c r="C1618" s="133" t="s">
        <v>3611</v>
      </c>
      <c r="D1618" s="39" t="s">
        <v>326</v>
      </c>
      <c r="E1618" s="128">
        <v>1</v>
      </c>
      <c r="F1618" s="100">
        <v>17045970</v>
      </c>
      <c r="G1618" s="186">
        <f>F1618*E1618</f>
        <v>17045970</v>
      </c>
      <c r="H1618" s="100"/>
      <c r="I1618" s="187">
        <v>1</v>
      </c>
      <c r="J1618" s="101"/>
      <c r="K1618" s="186">
        <f>J1618*I1618</f>
        <v>0</v>
      </c>
      <c r="L1618" s="101"/>
      <c r="M1618" s="188"/>
      <c r="N1618" s="129"/>
    </row>
    <row r="1619" spans="1:14" outlineLevel="2">
      <c r="A1619" s="104"/>
      <c r="B1619" s="38"/>
      <c r="C1619" s="110"/>
      <c r="D1619" s="38"/>
      <c r="E1619" s="38"/>
      <c r="F1619" s="111"/>
      <c r="G1619" s="228"/>
      <c r="H1619" s="111"/>
      <c r="I1619" s="285"/>
      <c r="J1619" s="112"/>
      <c r="K1619" s="228"/>
      <c r="L1619" s="112"/>
      <c r="M1619" s="200"/>
      <c r="N1619" s="113"/>
    </row>
    <row r="1620" spans="1:14" ht="28.5" outlineLevel="1">
      <c r="A1620" s="120"/>
      <c r="B1620" s="122"/>
      <c r="C1620" s="121" t="s">
        <v>3612</v>
      </c>
      <c r="D1620" s="122"/>
      <c r="E1620" s="122"/>
      <c r="F1620" s="123"/>
      <c r="G1620" s="230">
        <f>SUM(G1617:G1618)</f>
        <v>99753170</v>
      </c>
      <c r="H1620" s="167"/>
      <c r="I1620" s="120"/>
      <c r="J1620" s="124"/>
      <c r="K1620" s="230">
        <f>SUM(K1617:K1618)</f>
        <v>0</v>
      </c>
      <c r="L1620" s="168"/>
      <c r="M1620" s="202"/>
      <c r="N1620" s="125"/>
    </row>
    <row r="1621" spans="1:14" outlineLevel="1">
      <c r="A1621" s="104"/>
      <c r="B1621" s="38"/>
      <c r="C1621" s="110"/>
      <c r="D1621" s="38"/>
      <c r="E1621" s="38"/>
      <c r="F1621" s="111"/>
      <c r="G1621" s="228"/>
      <c r="H1621" s="111"/>
      <c r="I1621" s="285"/>
      <c r="J1621" s="112"/>
      <c r="K1621" s="228"/>
      <c r="L1621" s="112"/>
      <c r="M1621" s="200"/>
      <c r="N1621" s="113"/>
    </row>
    <row r="1622" spans="1:14">
      <c r="A1622" s="114"/>
      <c r="B1622" s="115"/>
      <c r="C1622" s="116" t="s">
        <v>3613</v>
      </c>
      <c r="D1622" s="115"/>
      <c r="E1622" s="115"/>
      <c r="F1622" s="117"/>
      <c r="G1622" s="229">
        <f>SUM(G1620+G1614+G1600+G1568+G1537+G1530+G1518+G1509+G1475++G1465+G1455+G1417+G1412+G1408)</f>
        <v>35913372897.560005</v>
      </c>
      <c r="H1622" s="167"/>
      <c r="I1622" s="114"/>
      <c r="J1622" s="118"/>
      <c r="K1622" s="229">
        <f>SUM(K1620+K1614+K1600+K1568+K1537+K1530+K1518+K1509+K1475++K1465+K1455+K1417+K1412+K1408)</f>
        <v>0</v>
      </c>
      <c r="L1622" s="168"/>
      <c r="M1622" s="201"/>
      <c r="N1622" s="119"/>
    </row>
    <row r="1623" spans="1:14">
      <c r="A1623" s="104"/>
      <c r="B1623" s="38"/>
      <c r="C1623" s="110"/>
      <c r="D1623" s="38"/>
      <c r="E1623" s="38"/>
      <c r="F1623" s="111"/>
      <c r="G1623" s="228"/>
      <c r="H1623" s="111"/>
      <c r="I1623" s="285"/>
      <c r="J1623" s="112"/>
      <c r="K1623" s="228"/>
      <c r="L1623" s="112"/>
      <c r="M1623" s="200"/>
      <c r="N1623" s="113"/>
    </row>
    <row r="1624" spans="1:14">
      <c r="A1624" s="114"/>
      <c r="B1624" s="115" t="s">
        <v>3614</v>
      </c>
      <c r="C1624" s="116" t="s">
        <v>3615</v>
      </c>
      <c r="D1624" s="115"/>
      <c r="E1624" s="115"/>
      <c r="F1624" s="117"/>
      <c r="G1624" s="229"/>
      <c r="H1624" s="167"/>
      <c r="I1624" s="114"/>
      <c r="J1624" s="118"/>
      <c r="K1624" s="229"/>
      <c r="L1624" s="168"/>
      <c r="M1624" s="201"/>
      <c r="N1624" s="119"/>
    </row>
    <row r="1625" spans="1:14" outlineLevel="1">
      <c r="A1625" s="120"/>
      <c r="B1625" s="122" t="s">
        <v>3616</v>
      </c>
      <c r="C1625" s="121" t="s">
        <v>3617</v>
      </c>
      <c r="D1625" s="122"/>
      <c r="E1625" s="122"/>
      <c r="F1625" s="123"/>
      <c r="G1625" s="230"/>
      <c r="H1625" s="167"/>
      <c r="I1625" s="120"/>
      <c r="J1625" s="124"/>
      <c r="K1625" s="230"/>
      <c r="L1625" s="168"/>
      <c r="M1625" s="202"/>
      <c r="N1625" s="125"/>
    </row>
    <row r="1626" spans="1:14" ht="253.5" outlineLevel="2">
      <c r="A1626" s="126" t="s">
        <v>3618</v>
      </c>
      <c r="B1626" s="127" t="s">
        <v>3619</v>
      </c>
      <c r="C1626" s="135" t="s">
        <v>3620</v>
      </c>
      <c r="D1626" s="39" t="s">
        <v>326</v>
      </c>
      <c r="E1626" s="128">
        <v>3</v>
      </c>
      <c r="F1626" s="100">
        <v>346282603</v>
      </c>
      <c r="G1626" s="186">
        <f>F1626*E1626</f>
        <v>1038847809</v>
      </c>
      <c r="H1626" s="100"/>
      <c r="I1626" s="187">
        <v>3</v>
      </c>
      <c r="J1626" s="101"/>
      <c r="K1626" s="186">
        <f>J1626*I1626</f>
        <v>0</v>
      </c>
      <c r="L1626" s="101"/>
      <c r="M1626" s="188"/>
      <c r="N1626" s="129"/>
    </row>
    <row r="1627" spans="1:14" ht="351" outlineLevel="2">
      <c r="A1627" s="126" t="s">
        <v>3621</v>
      </c>
      <c r="B1627" s="127" t="s">
        <v>3622</v>
      </c>
      <c r="C1627" s="135" t="s">
        <v>3623</v>
      </c>
      <c r="D1627" s="39" t="s">
        <v>326</v>
      </c>
      <c r="E1627" s="128">
        <v>1</v>
      </c>
      <c r="F1627" s="100">
        <v>245544423.88</v>
      </c>
      <c r="G1627" s="186">
        <f>F1627*E1627</f>
        <v>245544423.88</v>
      </c>
      <c r="H1627" s="100"/>
      <c r="I1627" s="187">
        <v>1</v>
      </c>
      <c r="J1627" s="101"/>
      <c r="K1627" s="186">
        <f>J1627*I1627</f>
        <v>0</v>
      </c>
      <c r="L1627" s="101"/>
      <c r="M1627" s="188"/>
      <c r="N1627" s="129"/>
    </row>
    <row r="1628" spans="1:14" ht="141" outlineLevel="2">
      <c r="A1628" s="126" t="s">
        <v>3624</v>
      </c>
      <c r="B1628" s="127" t="s">
        <v>3625</v>
      </c>
      <c r="C1628" s="133" t="s">
        <v>3626</v>
      </c>
      <c r="D1628" s="39" t="s">
        <v>326</v>
      </c>
      <c r="E1628" s="128">
        <v>1</v>
      </c>
      <c r="F1628" s="100">
        <v>47243000</v>
      </c>
      <c r="G1628" s="186">
        <f>F1628*E1628</f>
        <v>47243000</v>
      </c>
      <c r="H1628" s="100"/>
      <c r="I1628" s="187">
        <v>1</v>
      </c>
      <c r="J1628" s="101"/>
      <c r="K1628" s="186">
        <f>J1628*I1628</f>
        <v>0</v>
      </c>
      <c r="L1628" s="101"/>
      <c r="M1628" s="188"/>
      <c r="N1628" s="129"/>
    </row>
    <row r="1629" spans="1:14" outlineLevel="2">
      <c r="A1629" s="104"/>
      <c r="B1629" s="38"/>
      <c r="C1629" s="110"/>
      <c r="D1629" s="38"/>
      <c r="E1629" s="38"/>
      <c r="F1629" s="111"/>
      <c r="G1629" s="228"/>
      <c r="H1629" s="111"/>
      <c r="I1629" s="285"/>
      <c r="J1629" s="112"/>
      <c r="K1629" s="228"/>
      <c r="L1629" s="112"/>
      <c r="M1629" s="200"/>
      <c r="N1629" s="113"/>
    </row>
    <row r="1630" spans="1:14" outlineLevel="1">
      <c r="A1630" s="120"/>
      <c r="B1630" s="122"/>
      <c r="C1630" s="121" t="s">
        <v>3627</v>
      </c>
      <c r="D1630" s="122"/>
      <c r="E1630" s="122"/>
      <c r="F1630" s="123"/>
      <c r="G1630" s="230">
        <f>SUM(G1626:G1628)</f>
        <v>1331635232.8800001</v>
      </c>
      <c r="H1630" s="167"/>
      <c r="I1630" s="120"/>
      <c r="J1630" s="124"/>
      <c r="K1630" s="230">
        <f>SUM(K1626:K1628)</f>
        <v>0</v>
      </c>
      <c r="L1630" s="168"/>
      <c r="M1630" s="202"/>
      <c r="N1630" s="125"/>
    </row>
    <row r="1631" spans="1:14" outlineLevel="1">
      <c r="A1631" s="104"/>
      <c r="B1631" s="38"/>
      <c r="C1631" s="110"/>
      <c r="D1631" s="38"/>
      <c r="E1631" s="38"/>
      <c r="F1631" s="111"/>
      <c r="G1631" s="228"/>
      <c r="H1631" s="111"/>
      <c r="I1631" s="285"/>
      <c r="J1631" s="112"/>
      <c r="K1631" s="228"/>
      <c r="L1631" s="112"/>
      <c r="M1631" s="200"/>
      <c r="N1631" s="113"/>
    </row>
    <row r="1632" spans="1:14">
      <c r="A1632" s="114"/>
      <c r="B1632" s="115"/>
      <c r="C1632" s="116" t="s">
        <v>3628</v>
      </c>
      <c r="D1632" s="115"/>
      <c r="E1632" s="115"/>
      <c r="F1632" s="117"/>
      <c r="G1632" s="229">
        <f>G1630</f>
        <v>1331635232.8800001</v>
      </c>
      <c r="H1632" s="167"/>
      <c r="I1632" s="114"/>
      <c r="J1632" s="118"/>
      <c r="K1632" s="229">
        <f>K1630</f>
        <v>0</v>
      </c>
      <c r="L1632" s="168"/>
      <c r="M1632" s="201"/>
      <c r="N1632" s="119"/>
    </row>
    <row r="1633" spans="1:15">
      <c r="A1633" s="104"/>
      <c r="B1633" s="38"/>
      <c r="C1633" s="110"/>
      <c r="D1633" s="38"/>
      <c r="E1633" s="38"/>
      <c r="F1633" s="111"/>
      <c r="G1633" s="228"/>
      <c r="H1633" s="111"/>
      <c r="I1633" s="285"/>
      <c r="J1633" s="112"/>
      <c r="K1633" s="228"/>
      <c r="L1633" s="112"/>
      <c r="M1633" s="200"/>
      <c r="N1633" s="113"/>
    </row>
    <row r="1634" spans="1:15">
      <c r="A1634" s="371"/>
      <c r="B1634" s="372" t="s">
        <v>3629</v>
      </c>
      <c r="C1634" s="373" t="s">
        <v>3630</v>
      </c>
      <c r="D1634" s="372"/>
      <c r="E1634" s="372"/>
      <c r="F1634" s="374"/>
      <c r="G1634" s="375"/>
      <c r="H1634" s="167"/>
      <c r="I1634" s="371"/>
      <c r="J1634" s="184"/>
      <c r="K1634" s="375"/>
      <c r="L1634" s="168"/>
      <c r="M1634" s="218"/>
      <c r="N1634" s="185"/>
    </row>
    <row r="1635" spans="1:15" outlineLevel="1">
      <c r="A1635" s="120"/>
      <c r="B1635" s="122" t="s">
        <v>3631</v>
      </c>
      <c r="C1635" s="121" t="s">
        <v>3632</v>
      </c>
      <c r="D1635" s="122"/>
      <c r="E1635" s="122"/>
      <c r="F1635" s="123"/>
      <c r="G1635" s="230"/>
      <c r="H1635" s="167"/>
      <c r="I1635" s="120"/>
      <c r="J1635" s="124"/>
      <c r="K1635" s="230"/>
      <c r="L1635" s="168"/>
      <c r="M1635" s="202"/>
      <c r="N1635" s="125"/>
    </row>
    <row r="1636" spans="1:15" ht="28.5" outlineLevel="1">
      <c r="A1636" s="376" t="s">
        <v>3633</v>
      </c>
      <c r="B1636" s="40" t="s">
        <v>3634</v>
      </c>
      <c r="C1636" s="135" t="s">
        <v>3635</v>
      </c>
      <c r="D1636" s="39" t="s">
        <v>3636</v>
      </c>
      <c r="E1636" s="128">
        <v>17</v>
      </c>
      <c r="F1636" s="100">
        <v>3500000</v>
      </c>
      <c r="G1636" s="186">
        <f>F1636*E1636</f>
        <v>59500000</v>
      </c>
      <c r="H1636" s="100"/>
      <c r="I1636" s="187">
        <v>17</v>
      </c>
      <c r="J1636" s="101"/>
      <c r="K1636" s="186">
        <f>J1636*I1636</f>
        <v>0</v>
      </c>
      <c r="L1636" s="101"/>
      <c r="M1636" s="188"/>
      <c r="N1636" s="129"/>
    </row>
    <row r="1637" spans="1:15" ht="42" outlineLevel="1">
      <c r="A1637" s="376" t="s">
        <v>3637</v>
      </c>
      <c r="B1637" s="40" t="s">
        <v>3638</v>
      </c>
      <c r="C1637" s="135" t="s">
        <v>3639</v>
      </c>
      <c r="D1637" s="39" t="s">
        <v>326</v>
      </c>
      <c r="E1637" s="128">
        <v>9</v>
      </c>
      <c r="F1637" s="100">
        <v>3500000</v>
      </c>
      <c r="G1637" s="186">
        <f>F1637*E1637</f>
        <v>31500000</v>
      </c>
      <c r="H1637" s="100"/>
      <c r="I1637" s="187">
        <v>9</v>
      </c>
      <c r="J1637" s="101"/>
      <c r="K1637" s="186">
        <f>J1637*I1637</f>
        <v>0</v>
      </c>
      <c r="L1637" s="101"/>
      <c r="M1637" s="188"/>
      <c r="N1637" s="129"/>
    </row>
    <row r="1638" spans="1:15" outlineLevel="1">
      <c r="A1638" s="104"/>
      <c r="B1638" s="38"/>
      <c r="C1638" s="110"/>
      <c r="D1638" s="38"/>
      <c r="E1638" s="38"/>
      <c r="F1638" s="111"/>
      <c r="G1638" s="228"/>
      <c r="H1638" s="111"/>
      <c r="I1638" s="285"/>
      <c r="J1638" s="112"/>
      <c r="K1638" s="228"/>
      <c r="L1638" s="112"/>
      <c r="M1638" s="200"/>
      <c r="N1638" s="113"/>
    </row>
    <row r="1639" spans="1:15">
      <c r="A1639" s="114"/>
      <c r="B1639" s="115"/>
      <c r="C1639" s="116" t="s">
        <v>3640</v>
      </c>
      <c r="D1639" s="115"/>
      <c r="E1639" s="115"/>
      <c r="F1639" s="117"/>
      <c r="G1639" s="229">
        <f>SUM(G1636:G1637)</f>
        <v>91000000</v>
      </c>
      <c r="H1639" s="167"/>
      <c r="I1639" s="114"/>
      <c r="J1639" s="118"/>
      <c r="K1639" s="229">
        <f>SUM(K1636:K1637)</f>
        <v>0</v>
      </c>
      <c r="L1639" s="168"/>
      <c r="M1639" s="201"/>
      <c r="N1639" s="119"/>
    </row>
    <row r="1640" spans="1:15">
      <c r="A1640" s="164"/>
      <c r="B1640" s="165"/>
      <c r="C1640" s="166"/>
      <c r="D1640" s="165"/>
      <c r="E1640" s="165"/>
      <c r="F1640" s="167"/>
      <c r="G1640" s="232"/>
      <c r="H1640" s="167"/>
      <c r="I1640" s="164"/>
      <c r="J1640" s="168"/>
      <c r="K1640" s="232"/>
      <c r="L1640" s="168"/>
      <c r="M1640" s="219"/>
      <c r="N1640" s="169"/>
    </row>
    <row r="1641" spans="1:15" s="12" customFormat="1">
      <c r="A1641" s="114">
        <v>1610</v>
      </c>
      <c r="B1641" s="115" t="s">
        <v>3641</v>
      </c>
      <c r="C1641" s="116" t="s">
        <v>3642</v>
      </c>
      <c r="D1641" s="115"/>
      <c r="E1641" s="115"/>
      <c r="F1641" s="117"/>
      <c r="G1641" s="229"/>
      <c r="H1641" s="167"/>
      <c r="I1641" s="114"/>
      <c r="J1641" s="118"/>
      <c r="K1641" s="229"/>
      <c r="L1641" s="168"/>
      <c r="M1641" s="201"/>
      <c r="N1641" s="119"/>
      <c r="O1641" s="1"/>
    </row>
    <row r="1642" spans="1:15" s="13" customFormat="1" ht="69" outlineLevel="1">
      <c r="A1642" s="377"/>
      <c r="B1642" s="378" t="s">
        <v>3643</v>
      </c>
      <c r="C1642" s="379" t="s">
        <v>3644</v>
      </c>
      <c r="D1642" s="380" t="s">
        <v>92</v>
      </c>
      <c r="E1642" s="304">
        <v>1</v>
      </c>
      <c r="F1642" s="15">
        <v>27769396</v>
      </c>
      <c r="G1642" s="381">
        <f>F1642*E1642</f>
        <v>27769396</v>
      </c>
      <c r="H1642" s="167"/>
      <c r="I1642" s="307">
        <v>1</v>
      </c>
      <c r="J1642" s="14"/>
      <c r="K1642" s="381">
        <f>J1642*I1642</f>
        <v>0</v>
      </c>
      <c r="L1642" s="168"/>
      <c r="M1642" s="220"/>
      <c r="N1642" s="170"/>
      <c r="O1642" s="1"/>
    </row>
    <row r="1643" spans="1:15" s="12" customFormat="1" outlineLevel="1">
      <c r="A1643" s="382"/>
      <c r="B1643" s="383"/>
      <c r="C1643" s="384"/>
      <c r="D1643" s="383"/>
      <c r="E1643" s="383"/>
      <c r="F1643" s="383"/>
      <c r="G1643" s="233">
        <f>+G1642</f>
        <v>27769396</v>
      </c>
      <c r="H1643" s="196"/>
      <c r="I1643" s="382"/>
      <c r="J1643" s="171"/>
      <c r="K1643" s="233">
        <f>+K1642</f>
        <v>0</v>
      </c>
      <c r="L1643" s="192"/>
      <c r="M1643" s="221"/>
      <c r="N1643" s="172"/>
      <c r="O1643" s="1"/>
    </row>
    <row r="1644" spans="1:15" s="12" customFormat="1" outlineLevel="1">
      <c r="A1644" s="285"/>
      <c r="B1644" s="38"/>
      <c r="C1644" s="385"/>
      <c r="D1644" s="105"/>
      <c r="E1644" s="105"/>
      <c r="F1644" s="105"/>
      <c r="G1644" s="234"/>
      <c r="H1644" s="197"/>
      <c r="I1644" s="104"/>
      <c r="J1644" s="173"/>
      <c r="K1644" s="234"/>
      <c r="L1644" s="193"/>
      <c r="M1644" s="222"/>
      <c r="N1644" s="174"/>
      <c r="O1644" s="1"/>
    </row>
    <row r="1645" spans="1:15" s="12" customFormat="1" collapsed="1">
      <c r="A1645" s="114"/>
      <c r="B1645" s="115"/>
      <c r="C1645" s="116" t="s">
        <v>3645</v>
      </c>
      <c r="D1645" s="115"/>
      <c r="E1645" s="115"/>
      <c r="F1645" s="117"/>
      <c r="G1645" s="229">
        <f>+G1643</f>
        <v>27769396</v>
      </c>
      <c r="H1645" s="167"/>
      <c r="I1645" s="114"/>
      <c r="J1645" s="118"/>
      <c r="K1645" s="229">
        <f>+K1643</f>
        <v>0</v>
      </c>
      <c r="L1645" s="168"/>
      <c r="M1645" s="201"/>
      <c r="N1645" s="119"/>
      <c r="O1645" s="1"/>
    </row>
    <row r="1646" spans="1:15">
      <c r="A1646" s="104"/>
      <c r="B1646" s="38"/>
      <c r="C1646" s="110"/>
      <c r="D1646" s="38"/>
      <c r="E1646" s="38"/>
      <c r="F1646" s="111"/>
      <c r="G1646" s="228"/>
      <c r="H1646" s="111"/>
      <c r="I1646" s="285"/>
      <c r="J1646" s="112"/>
      <c r="K1646" s="228"/>
      <c r="L1646" s="112"/>
      <c r="M1646" s="200"/>
      <c r="N1646" s="113"/>
    </row>
    <row r="1647" spans="1:15">
      <c r="A1647" s="114"/>
      <c r="B1647" s="115" t="s">
        <v>3646</v>
      </c>
      <c r="C1647" s="116" t="s">
        <v>3647</v>
      </c>
      <c r="D1647" s="115"/>
      <c r="E1647" s="115"/>
      <c r="F1647" s="117"/>
      <c r="G1647" s="229"/>
      <c r="H1647" s="167"/>
      <c r="I1647" s="114"/>
      <c r="J1647" s="118"/>
      <c r="K1647" s="229"/>
      <c r="L1647" s="168"/>
      <c r="M1647" s="201"/>
      <c r="N1647" s="119"/>
    </row>
    <row r="1648" spans="1:15" outlineLevel="1">
      <c r="A1648" s="104"/>
      <c r="B1648" s="38"/>
      <c r="C1648" s="110"/>
      <c r="D1648" s="38"/>
      <c r="E1648" s="38"/>
      <c r="F1648" s="111"/>
      <c r="G1648" s="228"/>
      <c r="H1648" s="111"/>
      <c r="I1648" s="285"/>
      <c r="J1648" s="112"/>
      <c r="K1648" s="228"/>
      <c r="L1648" s="112"/>
      <c r="M1648" s="200"/>
      <c r="N1648" s="113"/>
    </row>
    <row r="1649" spans="1:14" outlineLevel="1">
      <c r="A1649" s="120"/>
      <c r="B1649" s="122" t="s">
        <v>3648</v>
      </c>
      <c r="C1649" s="121" t="s">
        <v>3649</v>
      </c>
      <c r="D1649" s="122"/>
      <c r="E1649" s="122"/>
      <c r="F1649" s="123"/>
      <c r="G1649" s="230"/>
      <c r="H1649" s="167"/>
      <c r="I1649" s="120"/>
      <c r="J1649" s="124"/>
      <c r="K1649" s="230"/>
      <c r="L1649" s="168"/>
      <c r="M1649" s="202"/>
      <c r="N1649" s="125"/>
    </row>
    <row r="1650" spans="1:14" ht="168.75" outlineLevel="2">
      <c r="A1650" s="126" t="s">
        <v>3650</v>
      </c>
      <c r="B1650" s="127" t="s">
        <v>3651</v>
      </c>
      <c r="C1650" s="133" t="s">
        <v>3652</v>
      </c>
      <c r="D1650" s="39" t="s">
        <v>326</v>
      </c>
      <c r="E1650" s="128">
        <v>3</v>
      </c>
      <c r="F1650" s="100">
        <v>703035.57</v>
      </c>
      <c r="G1650" s="186">
        <f t="shared" ref="G1650:G1656" si="117">F1650*E1650</f>
        <v>2109106.71</v>
      </c>
      <c r="H1650" s="100"/>
      <c r="I1650" s="187">
        <v>3</v>
      </c>
      <c r="J1650" s="101"/>
      <c r="K1650" s="186">
        <f t="shared" ref="K1650:K1656" si="118">J1650*I1650</f>
        <v>0</v>
      </c>
      <c r="L1650" s="101"/>
      <c r="M1650" s="188"/>
      <c r="N1650" s="129"/>
    </row>
    <row r="1651" spans="1:14" ht="168.75" outlineLevel="2">
      <c r="A1651" s="126" t="s">
        <v>3653</v>
      </c>
      <c r="B1651" s="127" t="s">
        <v>3654</v>
      </c>
      <c r="C1651" s="133" t="s">
        <v>3655</v>
      </c>
      <c r="D1651" s="39" t="s">
        <v>326</v>
      </c>
      <c r="E1651" s="128">
        <v>42</v>
      </c>
      <c r="F1651" s="100">
        <v>673812.13</v>
      </c>
      <c r="G1651" s="186">
        <f t="shared" si="117"/>
        <v>28300109.460000001</v>
      </c>
      <c r="H1651" s="100"/>
      <c r="I1651" s="187">
        <v>42</v>
      </c>
      <c r="J1651" s="101"/>
      <c r="K1651" s="186">
        <f t="shared" si="118"/>
        <v>0</v>
      </c>
      <c r="L1651" s="101"/>
      <c r="M1651" s="188"/>
      <c r="N1651" s="129"/>
    </row>
    <row r="1652" spans="1:14" ht="168.75" outlineLevel="2">
      <c r="A1652" s="126" t="s">
        <v>3656</v>
      </c>
      <c r="B1652" s="127" t="s">
        <v>3657</v>
      </c>
      <c r="C1652" s="133" t="s">
        <v>3658</v>
      </c>
      <c r="D1652" s="39" t="s">
        <v>326</v>
      </c>
      <c r="E1652" s="128">
        <v>7</v>
      </c>
      <c r="F1652" s="100">
        <v>1139137.1299999999</v>
      </c>
      <c r="G1652" s="186">
        <f t="shared" si="117"/>
        <v>7973959.9099999992</v>
      </c>
      <c r="H1652" s="100"/>
      <c r="I1652" s="187">
        <v>7</v>
      </c>
      <c r="J1652" s="101"/>
      <c r="K1652" s="186">
        <f t="shared" si="118"/>
        <v>0</v>
      </c>
      <c r="L1652" s="101"/>
      <c r="M1652" s="188"/>
      <c r="N1652" s="129"/>
    </row>
    <row r="1653" spans="1:14" ht="70.5" outlineLevel="2">
      <c r="A1653" s="126" t="s">
        <v>3659</v>
      </c>
      <c r="B1653" s="127" t="s">
        <v>3660</v>
      </c>
      <c r="C1653" s="145" t="s">
        <v>3661</v>
      </c>
      <c r="D1653" s="39" t="s">
        <v>326</v>
      </c>
      <c r="E1653" s="128">
        <v>21</v>
      </c>
      <c r="F1653" s="100">
        <v>1105674.94</v>
      </c>
      <c r="G1653" s="186">
        <f t="shared" si="117"/>
        <v>23219173.739999998</v>
      </c>
      <c r="H1653" s="100"/>
      <c r="I1653" s="187">
        <v>21</v>
      </c>
      <c r="J1653" s="101"/>
      <c r="K1653" s="186">
        <f t="shared" si="118"/>
        <v>0</v>
      </c>
      <c r="L1653" s="101"/>
      <c r="M1653" s="188"/>
      <c r="N1653" s="129"/>
    </row>
    <row r="1654" spans="1:14" ht="70.5" outlineLevel="2">
      <c r="A1654" s="126" t="s">
        <v>3662</v>
      </c>
      <c r="B1654" s="127" t="s">
        <v>3663</v>
      </c>
      <c r="C1654" s="135" t="s">
        <v>3664</v>
      </c>
      <c r="D1654" s="39" t="s">
        <v>326</v>
      </c>
      <c r="E1654" s="128">
        <v>8</v>
      </c>
      <c r="F1654" s="100">
        <v>4053677.44</v>
      </c>
      <c r="G1654" s="186">
        <f t="shared" si="117"/>
        <v>32429419.52</v>
      </c>
      <c r="H1654" s="100"/>
      <c r="I1654" s="187">
        <v>8</v>
      </c>
      <c r="J1654" s="101"/>
      <c r="K1654" s="186">
        <f t="shared" si="118"/>
        <v>0</v>
      </c>
      <c r="L1654" s="101"/>
      <c r="M1654" s="188"/>
      <c r="N1654" s="129"/>
    </row>
    <row r="1655" spans="1:14" ht="70.5" outlineLevel="2">
      <c r="A1655" s="126" t="s">
        <v>3665</v>
      </c>
      <c r="B1655" s="127" t="s">
        <v>3666</v>
      </c>
      <c r="C1655" s="135" t="s">
        <v>3667</v>
      </c>
      <c r="D1655" s="39" t="s">
        <v>326</v>
      </c>
      <c r="E1655" s="128">
        <v>6</v>
      </c>
      <c r="F1655" s="100">
        <v>3661383.44</v>
      </c>
      <c r="G1655" s="186">
        <f t="shared" si="117"/>
        <v>21968300.640000001</v>
      </c>
      <c r="H1655" s="100"/>
      <c r="I1655" s="187">
        <v>6</v>
      </c>
      <c r="J1655" s="101"/>
      <c r="K1655" s="186">
        <f t="shared" si="118"/>
        <v>0</v>
      </c>
      <c r="L1655" s="101"/>
      <c r="M1655" s="188"/>
      <c r="N1655" s="129"/>
    </row>
    <row r="1656" spans="1:14" ht="70.5" outlineLevel="2">
      <c r="A1656" s="126" t="s">
        <v>3668</v>
      </c>
      <c r="B1656" s="127" t="s">
        <v>3669</v>
      </c>
      <c r="C1656" s="135" t="s">
        <v>3670</v>
      </c>
      <c r="D1656" s="39" t="s">
        <v>326</v>
      </c>
      <c r="E1656" s="128">
        <v>11</v>
      </c>
      <c r="F1656" s="100">
        <v>2592677.11</v>
      </c>
      <c r="G1656" s="186">
        <f t="shared" si="117"/>
        <v>28519448.209999997</v>
      </c>
      <c r="H1656" s="100"/>
      <c r="I1656" s="187">
        <v>11</v>
      </c>
      <c r="J1656" s="101"/>
      <c r="K1656" s="186">
        <f t="shared" si="118"/>
        <v>0</v>
      </c>
      <c r="L1656" s="101"/>
      <c r="M1656" s="188"/>
      <c r="N1656" s="129"/>
    </row>
    <row r="1657" spans="1:14" outlineLevel="2">
      <c r="A1657" s="104"/>
      <c r="B1657" s="38"/>
      <c r="C1657" s="110"/>
      <c r="D1657" s="38"/>
      <c r="E1657" s="38"/>
      <c r="F1657" s="111"/>
      <c r="G1657" s="228"/>
      <c r="H1657" s="111"/>
      <c r="I1657" s="285"/>
      <c r="J1657" s="112"/>
      <c r="K1657" s="228"/>
      <c r="L1657" s="112"/>
      <c r="M1657" s="200"/>
      <c r="N1657" s="113"/>
    </row>
    <row r="1658" spans="1:14" outlineLevel="1">
      <c r="A1658" s="120"/>
      <c r="B1658" s="122"/>
      <c r="C1658" s="121" t="s">
        <v>3671</v>
      </c>
      <c r="D1658" s="122"/>
      <c r="E1658" s="122"/>
      <c r="F1658" s="123"/>
      <c r="G1658" s="230">
        <f>SUM(G1650:G1656)</f>
        <v>144519518.19</v>
      </c>
      <c r="H1658" s="167"/>
      <c r="I1658" s="120"/>
      <c r="J1658" s="124"/>
      <c r="K1658" s="230">
        <f>SUM(K1650:K1656)</f>
        <v>0</v>
      </c>
      <c r="L1658" s="168"/>
      <c r="M1658" s="202"/>
      <c r="N1658" s="125"/>
    </row>
    <row r="1659" spans="1:14" outlineLevel="1">
      <c r="A1659" s="104"/>
      <c r="B1659" s="38"/>
      <c r="C1659" s="110"/>
      <c r="D1659" s="38"/>
      <c r="E1659" s="38"/>
      <c r="F1659" s="111"/>
      <c r="G1659" s="228"/>
      <c r="H1659" s="111"/>
      <c r="I1659" s="285"/>
      <c r="J1659" s="112"/>
      <c r="K1659" s="228"/>
      <c r="L1659" s="112"/>
      <c r="M1659" s="200"/>
      <c r="N1659" s="113"/>
    </row>
    <row r="1660" spans="1:14" outlineLevel="1">
      <c r="A1660" s="120"/>
      <c r="B1660" s="122" t="s">
        <v>3672</v>
      </c>
      <c r="C1660" s="121" t="s">
        <v>3673</v>
      </c>
      <c r="D1660" s="122"/>
      <c r="E1660" s="122"/>
      <c r="F1660" s="123"/>
      <c r="G1660" s="230"/>
      <c r="H1660" s="167"/>
      <c r="I1660" s="120"/>
      <c r="J1660" s="124"/>
      <c r="K1660" s="230"/>
      <c r="L1660" s="168"/>
      <c r="M1660" s="202"/>
      <c r="N1660" s="125"/>
    </row>
    <row r="1661" spans="1:14" ht="126.75" outlineLevel="2">
      <c r="A1661" s="126" t="s">
        <v>3674</v>
      </c>
      <c r="B1661" s="127" t="s">
        <v>3675</v>
      </c>
      <c r="C1661" s="133" t="s">
        <v>3676</v>
      </c>
      <c r="D1661" s="39" t="s">
        <v>190</v>
      </c>
      <c r="E1661" s="128">
        <v>1157.5396000000001</v>
      </c>
      <c r="F1661" s="305">
        <v>90239.039999999994</v>
      </c>
      <c r="G1661" s="306">
        <f>F1661*E1661</f>
        <v>104455262.265984</v>
      </c>
      <c r="H1661" s="100"/>
      <c r="I1661" s="187">
        <v>1157.5396000000001</v>
      </c>
      <c r="J1661" s="131"/>
      <c r="K1661" s="306">
        <f>J1661*I1661</f>
        <v>0</v>
      </c>
      <c r="L1661" s="101"/>
      <c r="M1661" s="203"/>
      <c r="N1661" s="132"/>
    </row>
    <row r="1662" spans="1:14" ht="98.25" outlineLevel="2">
      <c r="A1662" s="126" t="s">
        <v>3677</v>
      </c>
      <c r="B1662" s="127" t="s">
        <v>3678</v>
      </c>
      <c r="C1662" s="133" t="s">
        <v>3679</v>
      </c>
      <c r="D1662" s="39" t="s">
        <v>190</v>
      </c>
      <c r="E1662" s="128">
        <v>305.25979999999998</v>
      </c>
      <c r="F1662" s="305">
        <v>49095.03</v>
      </c>
      <c r="G1662" s="306">
        <f>F1662*E1662</f>
        <v>14986739.038794</v>
      </c>
      <c r="H1662" s="100"/>
      <c r="I1662" s="187">
        <v>305.25979999999998</v>
      </c>
      <c r="J1662" s="131"/>
      <c r="K1662" s="306">
        <f>J1662*I1662</f>
        <v>0</v>
      </c>
      <c r="L1662" s="101"/>
      <c r="M1662" s="203"/>
      <c r="N1662" s="132"/>
    </row>
    <row r="1663" spans="1:14" outlineLevel="2">
      <c r="A1663" s="104"/>
      <c r="B1663" s="38"/>
      <c r="C1663" s="110"/>
      <c r="D1663" s="38"/>
      <c r="E1663" s="38"/>
      <c r="F1663" s="111"/>
      <c r="G1663" s="228"/>
      <c r="H1663" s="111"/>
      <c r="I1663" s="285"/>
      <c r="J1663" s="112"/>
      <c r="K1663" s="228"/>
      <c r="L1663" s="112"/>
      <c r="M1663" s="200"/>
      <c r="N1663" s="113"/>
    </row>
    <row r="1664" spans="1:14" outlineLevel="1">
      <c r="A1664" s="120"/>
      <c r="B1664" s="122"/>
      <c r="C1664" s="121" t="s">
        <v>3680</v>
      </c>
      <c r="D1664" s="122"/>
      <c r="E1664" s="122"/>
      <c r="F1664" s="123"/>
      <c r="G1664" s="230">
        <f>SUM(G1661:G1662)</f>
        <v>119442001.30477799</v>
      </c>
      <c r="H1664" s="167"/>
      <c r="I1664" s="120"/>
      <c r="J1664" s="124"/>
      <c r="K1664" s="230">
        <f>SUM(K1661:K1662)</f>
        <v>0</v>
      </c>
      <c r="L1664" s="168"/>
      <c r="M1664" s="202"/>
      <c r="N1664" s="125"/>
    </row>
    <row r="1665" spans="1:14" outlineLevel="1">
      <c r="A1665" s="104"/>
      <c r="B1665" s="38"/>
      <c r="C1665" s="110"/>
      <c r="D1665" s="38"/>
      <c r="E1665" s="38"/>
      <c r="F1665" s="111"/>
      <c r="G1665" s="228"/>
      <c r="H1665" s="111"/>
      <c r="I1665" s="285"/>
      <c r="J1665" s="112"/>
      <c r="K1665" s="228"/>
      <c r="L1665" s="112"/>
      <c r="M1665" s="200"/>
      <c r="N1665" s="113"/>
    </row>
    <row r="1666" spans="1:14" outlineLevel="1">
      <c r="A1666" s="120"/>
      <c r="B1666" s="122" t="s">
        <v>3681</v>
      </c>
      <c r="C1666" s="121" t="s">
        <v>3682</v>
      </c>
      <c r="D1666" s="122"/>
      <c r="E1666" s="122"/>
      <c r="F1666" s="123"/>
      <c r="G1666" s="230"/>
      <c r="H1666" s="167"/>
      <c r="I1666" s="120"/>
      <c r="J1666" s="124"/>
      <c r="K1666" s="230"/>
      <c r="L1666" s="168"/>
      <c r="M1666" s="202"/>
      <c r="N1666" s="125"/>
    </row>
    <row r="1667" spans="1:14" ht="70.5" outlineLevel="2">
      <c r="A1667" s="126" t="s">
        <v>3683</v>
      </c>
      <c r="B1667" s="127" t="s">
        <v>3684</v>
      </c>
      <c r="C1667" s="133" t="s">
        <v>3685</v>
      </c>
      <c r="D1667" s="39" t="s">
        <v>326</v>
      </c>
      <c r="E1667" s="128">
        <v>15</v>
      </c>
      <c r="F1667" s="305">
        <v>517972.28</v>
      </c>
      <c r="G1667" s="186">
        <f>F1667*E1667</f>
        <v>7769584.2000000002</v>
      </c>
      <c r="H1667" s="100"/>
      <c r="I1667" s="187">
        <v>15</v>
      </c>
      <c r="J1667" s="131"/>
      <c r="K1667" s="186">
        <f>J1667*I1667</f>
        <v>0</v>
      </c>
      <c r="L1667" s="101"/>
      <c r="M1667" s="203"/>
      <c r="N1667" s="129"/>
    </row>
    <row r="1668" spans="1:14" ht="56.25" outlineLevel="2">
      <c r="A1668" s="126" t="s">
        <v>3686</v>
      </c>
      <c r="B1668" s="127" t="s">
        <v>3687</v>
      </c>
      <c r="C1668" s="133" t="s">
        <v>3688</v>
      </c>
      <c r="D1668" s="39" t="s">
        <v>326</v>
      </c>
      <c r="E1668" s="128">
        <v>7</v>
      </c>
      <c r="F1668" s="305">
        <v>160061.92000000001</v>
      </c>
      <c r="G1668" s="186">
        <f>F1668*E1668</f>
        <v>1120433.4400000002</v>
      </c>
      <c r="H1668" s="100"/>
      <c r="I1668" s="187">
        <v>7</v>
      </c>
      <c r="J1668" s="131"/>
      <c r="K1668" s="186">
        <f>J1668*I1668</f>
        <v>0</v>
      </c>
      <c r="L1668" s="101"/>
      <c r="M1668" s="203"/>
      <c r="N1668" s="129"/>
    </row>
    <row r="1669" spans="1:14" outlineLevel="2">
      <c r="A1669" s="104"/>
      <c r="B1669" s="38"/>
      <c r="C1669" s="110"/>
      <c r="D1669" s="38"/>
      <c r="E1669" s="38"/>
      <c r="F1669" s="111"/>
      <c r="G1669" s="228"/>
      <c r="H1669" s="111"/>
      <c r="I1669" s="285"/>
      <c r="J1669" s="112"/>
      <c r="K1669" s="228"/>
      <c r="L1669" s="112"/>
      <c r="M1669" s="200"/>
      <c r="N1669" s="113"/>
    </row>
    <row r="1670" spans="1:14" outlineLevel="1">
      <c r="A1670" s="120"/>
      <c r="B1670" s="122"/>
      <c r="C1670" s="121" t="s">
        <v>3689</v>
      </c>
      <c r="D1670" s="122"/>
      <c r="E1670" s="122"/>
      <c r="F1670" s="123"/>
      <c r="G1670" s="230">
        <f>SUM(G1667:G1668)</f>
        <v>8890017.6400000006</v>
      </c>
      <c r="H1670" s="167"/>
      <c r="I1670" s="120"/>
      <c r="J1670" s="124"/>
      <c r="K1670" s="230">
        <f>SUM(K1667:K1668)</f>
        <v>0</v>
      </c>
      <c r="L1670" s="168"/>
      <c r="M1670" s="202"/>
      <c r="N1670" s="125"/>
    </row>
    <row r="1671" spans="1:14" outlineLevel="1">
      <c r="A1671" s="104"/>
      <c r="B1671" s="38"/>
      <c r="C1671" s="110"/>
      <c r="D1671" s="38"/>
      <c r="E1671" s="38"/>
      <c r="F1671" s="111"/>
      <c r="G1671" s="228"/>
      <c r="H1671" s="111"/>
      <c r="I1671" s="285"/>
      <c r="J1671" s="112"/>
      <c r="K1671" s="228"/>
      <c r="L1671" s="112"/>
      <c r="M1671" s="200"/>
      <c r="N1671" s="113"/>
    </row>
    <row r="1672" spans="1:14" outlineLevel="1">
      <c r="A1672" s="120"/>
      <c r="B1672" s="122" t="s">
        <v>3690</v>
      </c>
      <c r="C1672" s="121" t="s">
        <v>3691</v>
      </c>
      <c r="D1672" s="122"/>
      <c r="E1672" s="122"/>
      <c r="F1672" s="123"/>
      <c r="G1672" s="230"/>
      <c r="H1672" s="167"/>
      <c r="I1672" s="120"/>
      <c r="J1672" s="124"/>
      <c r="K1672" s="230"/>
      <c r="L1672" s="168"/>
      <c r="M1672" s="202"/>
      <c r="N1672" s="125"/>
    </row>
    <row r="1673" spans="1:14" ht="112.5" outlineLevel="2">
      <c r="A1673" s="126" t="s">
        <v>3692</v>
      </c>
      <c r="B1673" s="127" t="s">
        <v>3693</v>
      </c>
      <c r="C1673" s="133" t="s">
        <v>3694</v>
      </c>
      <c r="D1673" s="39" t="s">
        <v>190</v>
      </c>
      <c r="E1673" s="128">
        <v>348.0455</v>
      </c>
      <c r="F1673" s="100">
        <v>37547.06</v>
      </c>
      <c r="G1673" s="186">
        <f t="shared" ref="G1673:G1678" si="119">F1673*E1673</f>
        <v>13068085.271229999</v>
      </c>
      <c r="H1673" s="100"/>
      <c r="I1673" s="187">
        <v>348.0455</v>
      </c>
      <c r="J1673" s="101"/>
      <c r="K1673" s="186">
        <f t="shared" ref="K1673:K1678" si="120">J1673*I1673</f>
        <v>0</v>
      </c>
      <c r="L1673" s="101"/>
      <c r="M1673" s="188"/>
      <c r="N1673" s="129"/>
    </row>
    <row r="1674" spans="1:14" ht="84.75" outlineLevel="2">
      <c r="A1674" s="126" t="s">
        <v>3695</v>
      </c>
      <c r="B1674" s="127" t="s">
        <v>3696</v>
      </c>
      <c r="C1674" s="133" t="s">
        <v>3697</v>
      </c>
      <c r="D1674" s="39" t="s">
        <v>88</v>
      </c>
      <c r="E1674" s="128">
        <v>1024.5999999999999</v>
      </c>
      <c r="F1674" s="100">
        <v>225628.23</v>
      </c>
      <c r="G1674" s="186">
        <f t="shared" si="119"/>
        <v>231178684.458</v>
      </c>
      <c r="H1674" s="100"/>
      <c r="I1674" s="187">
        <v>1024.5999999999999</v>
      </c>
      <c r="J1674" s="101"/>
      <c r="K1674" s="186">
        <f t="shared" si="120"/>
        <v>0</v>
      </c>
      <c r="L1674" s="101"/>
      <c r="M1674" s="188"/>
      <c r="N1674" s="129"/>
    </row>
    <row r="1675" spans="1:14" ht="84.75" outlineLevel="2">
      <c r="A1675" s="126" t="s">
        <v>3698</v>
      </c>
      <c r="B1675" s="127" t="s">
        <v>3699</v>
      </c>
      <c r="C1675" s="133" t="s">
        <v>3700</v>
      </c>
      <c r="D1675" s="39" t="s">
        <v>190</v>
      </c>
      <c r="E1675" s="128">
        <v>86.247900000000001</v>
      </c>
      <c r="F1675" s="100">
        <v>18261.939999999999</v>
      </c>
      <c r="G1675" s="186">
        <f t="shared" si="119"/>
        <v>1575053.974926</v>
      </c>
      <c r="H1675" s="100"/>
      <c r="I1675" s="187">
        <v>86.247900000000001</v>
      </c>
      <c r="J1675" s="101"/>
      <c r="K1675" s="186">
        <f t="shared" si="120"/>
        <v>0</v>
      </c>
      <c r="L1675" s="101"/>
      <c r="M1675" s="188"/>
      <c r="N1675" s="129"/>
    </row>
    <row r="1676" spans="1:14" ht="84.75" outlineLevel="2">
      <c r="A1676" s="126" t="s">
        <v>3701</v>
      </c>
      <c r="B1676" s="127" t="s">
        <v>3702</v>
      </c>
      <c r="C1676" s="133" t="s">
        <v>3703</v>
      </c>
      <c r="D1676" s="39" t="s">
        <v>88</v>
      </c>
      <c r="E1676" s="128">
        <v>5.4</v>
      </c>
      <c r="F1676" s="100">
        <v>75199.98</v>
      </c>
      <c r="G1676" s="186">
        <f t="shared" si="119"/>
        <v>406079.89199999999</v>
      </c>
      <c r="H1676" s="100"/>
      <c r="I1676" s="187">
        <v>5.4</v>
      </c>
      <c r="J1676" s="101"/>
      <c r="K1676" s="186">
        <f t="shared" si="120"/>
        <v>0</v>
      </c>
      <c r="L1676" s="101"/>
      <c r="M1676" s="188"/>
      <c r="N1676" s="129"/>
    </row>
    <row r="1677" spans="1:14" ht="94.7" customHeight="1" outlineLevel="2">
      <c r="A1677" s="126" t="s">
        <v>3704</v>
      </c>
      <c r="B1677" s="127" t="s">
        <v>3705</v>
      </c>
      <c r="C1677" s="133" t="s">
        <v>3706</v>
      </c>
      <c r="D1677" s="39" t="s">
        <v>88</v>
      </c>
      <c r="E1677" s="128">
        <v>67.349999999999994</v>
      </c>
      <c r="F1677" s="100">
        <v>248712.48</v>
      </c>
      <c r="G1677" s="186">
        <f t="shared" si="119"/>
        <v>16750785.527999999</v>
      </c>
      <c r="H1677" s="100"/>
      <c r="I1677" s="187">
        <v>67.349999999999994</v>
      </c>
      <c r="J1677" s="101"/>
      <c r="K1677" s="186">
        <f t="shared" si="120"/>
        <v>0</v>
      </c>
      <c r="L1677" s="101"/>
      <c r="M1677" s="188"/>
      <c r="N1677" s="129"/>
    </row>
    <row r="1678" spans="1:14" ht="67.7" customHeight="1" outlineLevel="2">
      <c r="A1678" s="126"/>
      <c r="B1678" s="127" t="s">
        <v>3707</v>
      </c>
      <c r="C1678" s="133" t="s">
        <v>3708</v>
      </c>
      <c r="D1678" s="39" t="s">
        <v>88</v>
      </c>
      <c r="E1678" s="128">
        <v>1001.4313</v>
      </c>
      <c r="F1678" s="100">
        <v>14650</v>
      </c>
      <c r="G1678" s="186">
        <f t="shared" si="119"/>
        <v>14670968.545</v>
      </c>
      <c r="H1678" s="100"/>
      <c r="I1678" s="187">
        <v>1001.4313</v>
      </c>
      <c r="J1678" s="101"/>
      <c r="K1678" s="186">
        <f t="shared" si="120"/>
        <v>0</v>
      </c>
      <c r="L1678" s="101"/>
      <c r="M1678" s="188"/>
      <c r="N1678" s="129"/>
    </row>
    <row r="1679" spans="1:14" outlineLevel="2">
      <c r="A1679" s="104"/>
      <c r="B1679" s="38"/>
      <c r="C1679" s="110"/>
      <c r="D1679" s="38"/>
      <c r="E1679" s="38"/>
      <c r="F1679" s="111"/>
      <c r="G1679" s="228"/>
      <c r="H1679" s="111"/>
      <c r="I1679" s="285"/>
      <c r="J1679" s="112"/>
      <c r="K1679" s="228"/>
      <c r="L1679" s="112"/>
      <c r="M1679" s="200"/>
      <c r="N1679" s="113"/>
    </row>
    <row r="1680" spans="1:14" outlineLevel="1">
      <c r="A1680" s="120"/>
      <c r="B1680" s="122"/>
      <c r="C1680" s="121" t="s">
        <v>3709</v>
      </c>
      <c r="D1680" s="122"/>
      <c r="E1680" s="122"/>
      <c r="F1680" s="123"/>
      <c r="G1680" s="230">
        <f>SUM(G1673:G1678)</f>
        <v>277649657.66915601</v>
      </c>
      <c r="H1680" s="167"/>
      <c r="I1680" s="120"/>
      <c r="J1680" s="124"/>
      <c r="K1680" s="230">
        <f>SUM(K1673:K1678)</f>
        <v>0</v>
      </c>
      <c r="L1680" s="168"/>
      <c r="M1680" s="202"/>
      <c r="N1680" s="125"/>
    </row>
    <row r="1681" spans="1:15" s="12" customFormat="1" outlineLevel="1">
      <c r="A1681" s="382">
        <v>1750</v>
      </c>
      <c r="B1681" s="383"/>
      <c r="C1681" s="384" t="s">
        <v>3710</v>
      </c>
      <c r="D1681" s="383"/>
      <c r="E1681" s="383"/>
      <c r="F1681" s="383"/>
      <c r="G1681" s="233"/>
      <c r="H1681" s="196"/>
      <c r="I1681" s="382"/>
      <c r="J1681" s="171"/>
      <c r="K1681" s="233"/>
      <c r="L1681" s="192"/>
      <c r="M1681" s="221"/>
      <c r="N1681" s="172"/>
      <c r="O1681" s="1"/>
    </row>
    <row r="1682" spans="1:15" outlineLevel="1">
      <c r="A1682" s="104"/>
      <c r="B1682" s="38"/>
      <c r="C1682" s="110"/>
      <c r="D1682" s="38"/>
      <c r="E1682" s="38"/>
      <c r="F1682" s="111"/>
      <c r="G1682" s="386"/>
      <c r="H1682" s="111"/>
      <c r="I1682" s="285"/>
      <c r="J1682" s="112"/>
      <c r="K1682" s="386"/>
      <c r="L1682" s="112"/>
      <c r="M1682" s="200"/>
      <c r="N1682" s="175"/>
    </row>
    <row r="1683" spans="1:15">
      <c r="A1683" s="114"/>
      <c r="B1683" s="115"/>
      <c r="C1683" s="116" t="s">
        <v>3711</v>
      </c>
      <c r="D1683" s="115"/>
      <c r="E1683" s="115"/>
      <c r="F1683" s="117"/>
      <c r="G1683" s="229">
        <f>G1680+G1670+G1664+G1658</f>
        <v>550501194.80393398</v>
      </c>
      <c r="H1683" s="167"/>
      <c r="I1683" s="387"/>
      <c r="J1683" s="118"/>
      <c r="K1683" s="229">
        <f>K1680+K1670+K1664+K1658</f>
        <v>0</v>
      </c>
      <c r="L1683" s="168"/>
      <c r="M1683" s="201"/>
      <c r="N1683" s="119"/>
    </row>
    <row r="1684" spans="1:15">
      <c r="A1684" s="289"/>
      <c r="G1684" s="235"/>
      <c r="I1684" s="289"/>
      <c r="K1684" s="235"/>
      <c r="M1684" s="223"/>
      <c r="N1684" s="106"/>
    </row>
    <row r="1685" spans="1:15">
      <c r="A1685" s="114"/>
      <c r="B1685" s="115" t="s">
        <v>3712</v>
      </c>
      <c r="C1685" s="116" t="s">
        <v>3713</v>
      </c>
      <c r="D1685" s="115"/>
      <c r="E1685" s="115"/>
      <c r="F1685" s="117"/>
      <c r="G1685" s="229"/>
      <c r="H1685" s="167"/>
      <c r="I1685" s="114"/>
      <c r="J1685" s="118"/>
      <c r="K1685" s="229"/>
      <c r="L1685" s="168"/>
      <c r="M1685" s="201"/>
      <c r="N1685" s="119"/>
    </row>
    <row r="1686" spans="1:15" outlineLevel="1">
      <c r="A1686" s="104"/>
      <c r="B1686" s="38"/>
      <c r="C1686" s="110"/>
      <c r="D1686" s="38"/>
      <c r="E1686" s="38"/>
      <c r="F1686" s="111"/>
      <c r="G1686" s="228"/>
      <c r="H1686" s="111"/>
      <c r="I1686" s="285"/>
      <c r="J1686" s="112"/>
      <c r="K1686" s="228"/>
      <c r="L1686" s="112"/>
      <c r="M1686" s="200"/>
      <c r="N1686" s="113"/>
    </row>
    <row r="1687" spans="1:15" outlineLevel="1">
      <c r="A1687" s="120"/>
      <c r="B1687" s="122" t="s">
        <v>3714</v>
      </c>
      <c r="C1687" s="121" t="s">
        <v>3715</v>
      </c>
      <c r="D1687" s="122"/>
      <c r="E1687" s="122"/>
      <c r="F1687" s="123"/>
      <c r="G1687" s="230"/>
      <c r="H1687" s="167"/>
      <c r="I1687" s="120"/>
      <c r="J1687" s="124"/>
      <c r="K1687" s="230"/>
      <c r="L1687" s="168"/>
      <c r="M1687" s="202"/>
      <c r="N1687" s="125"/>
    </row>
    <row r="1688" spans="1:15" ht="98.25" outlineLevel="2">
      <c r="A1688" s="126" t="s">
        <v>3716</v>
      </c>
      <c r="B1688" s="127" t="s">
        <v>3717</v>
      </c>
      <c r="C1688" s="133" t="s">
        <v>3718</v>
      </c>
      <c r="D1688" s="39" t="s">
        <v>326</v>
      </c>
      <c r="E1688" s="128">
        <v>54</v>
      </c>
      <c r="F1688" s="100">
        <v>26180</v>
      </c>
      <c r="G1688" s="186">
        <f t="shared" ref="G1688:G1732" si="121">F1688*E1688</f>
        <v>1413720</v>
      </c>
      <c r="H1688" s="100"/>
      <c r="I1688" s="187">
        <v>54</v>
      </c>
      <c r="J1688" s="101"/>
      <c r="K1688" s="186">
        <f t="shared" ref="K1688:K1732" si="122">J1688*I1688</f>
        <v>0</v>
      </c>
      <c r="L1688" s="101"/>
      <c r="M1688" s="188"/>
      <c r="N1688" s="129"/>
    </row>
    <row r="1689" spans="1:15" ht="98.25" outlineLevel="2">
      <c r="A1689" s="126" t="s">
        <v>3719</v>
      </c>
      <c r="B1689" s="127" t="s">
        <v>3720</v>
      </c>
      <c r="C1689" s="133" t="s">
        <v>3721</v>
      </c>
      <c r="D1689" s="39" t="s">
        <v>326</v>
      </c>
      <c r="E1689" s="128">
        <v>93</v>
      </c>
      <c r="F1689" s="100">
        <v>21420</v>
      </c>
      <c r="G1689" s="186">
        <f t="shared" si="121"/>
        <v>1992060</v>
      </c>
      <c r="H1689" s="100"/>
      <c r="I1689" s="187">
        <v>93</v>
      </c>
      <c r="J1689" s="101"/>
      <c r="K1689" s="186">
        <f t="shared" si="122"/>
        <v>0</v>
      </c>
      <c r="L1689" s="101"/>
      <c r="M1689" s="188"/>
      <c r="N1689" s="129"/>
    </row>
    <row r="1690" spans="1:15" ht="112.5" outlineLevel="2">
      <c r="A1690" s="126" t="s">
        <v>3722</v>
      </c>
      <c r="B1690" s="127" t="s">
        <v>3723</v>
      </c>
      <c r="C1690" s="133" t="s">
        <v>3724</v>
      </c>
      <c r="D1690" s="39" t="s">
        <v>326</v>
      </c>
      <c r="E1690" s="128">
        <v>179</v>
      </c>
      <c r="F1690" s="100">
        <v>9282</v>
      </c>
      <c r="G1690" s="186">
        <f t="shared" si="121"/>
        <v>1661478</v>
      </c>
      <c r="H1690" s="100"/>
      <c r="I1690" s="187">
        <v>179</v>
      </c>
      <c r="J1690" s="101"/>
      <c r="K1690" s="186">
        <f t="shared" si="122"/>
        <v>0</v>
      </c>
      <c r="L1690" s="101"/>
      <c r="M1690" s="188"/>
      <c r="N1690" s="129"/>
    </row>
    <row r="1691" spans="1:15" ht="98.25" outlineLevel="2">
      <c r="A1691" s="126" t="s">
        <v>3725</v>
      </c>
      <c r="B1691" s="127" t="s">
        <v>3726</v>
      </c>
      <c r="C1691" s="133" t="s">
        <v>3727</v>
      </c>
      <c r="D1691" s="39" t="s">
        <v>326</v>
      </c>
      <c r="E1691" s="128">
        <v>47</v>
      </c>
      <c r="F1691" s="100">
        <v>17850</v>
      </c>
      <c r="G1691" s="186">
        <f t="shared" si="121"/>
        <v>838950</v>
      </c>
      <c r="H1691" s="100"/>
      <c r="I1691" s="187">
        <v>47</v>
      </c>
      <c r="J1691" s="101"/>
      <c r="K1691" s="186">
        <f t="shared" si="122"/>
        <v>0</v>
      </c>
      <c r="L1691" s="101"/>
      <c r="M1691" s="188"/>
      <c r="N1691" s="129"/>
    </row>
    <row r="1692" spans="1:15" ht="98.25" outlineLevel="2">
      <c r="A1692" s="126" t="s">
        <v>3728</v>
      </c>
      <c r="B1692" s="127" t="s">
        <v>3729</v>
      </c>
      <c r="C1692" s="133" t="s">
        <v>3730</v>
      </c>
      <c r="D1692" s="39" t="s">
        <v>326</v>
      </c>
      <c r="E1692" s="128">
        <v>55</v>
      </c>
      <c r="F1692" s="100">
        <v>17850</v>
      </c>
      <c r="G1692" s="186">
        <f t="shared" si="121"/>
        <v>981750</v>
      </c>
      <c r="H1692" s="100"/>
      <c r="I1692" s="187">
        <v>55</v>
      </c>
      <c r="J1692" s="101"/>
      <c r="K1692" s="186">
        <f t="shared" si="122"/>
        <v>0</v>
      </c>
      <c r="L1692" s="101"/>
      <c r="M1692" s="188"/>
      <c r="N1692" s="129"/>
    </row>
    <row r="1693" spans="1:15" ht="98.25" outlineLevel="2">
      <c r="A1693" s="126" t="s">
        <v>3731</v>
      </c>
      <c r="B1693" s="127" t="s">
        <v>3732</v>
      </c>
      <c r="C1693" s="133" t="s">
        <v>3733</v>
      </c>
      <c r="D1693" s="39" t="s">
        <v>326</v>
      </c>
      <c r="E1693" s="128">
        <v>246</v>
      </c>
      <c r="F1693" s="100">
        <v>7735</v>
      </c>
      <c r="G1693" s="186">
        <f t="shared" si="121"/>
        <v>1902810</v>
      </c>
      <c r="H1693" s="100"/>
      <c r="I1693" s="187">
        <v>246</v>
      </c>
      <c r="J1693" s="101"/>
      <c r="K1693" s="186">
        <f t="shared" si="122"/>
        <v>0</v>
      </c>
      <c r="L1693" s="101"/>
      <c r="M1693" s="188"/>
      <c r="N1693" s="129"/>
    </row>
    <row r="1694" spans="1:15" ht="98.25" outlineLevel="2">
      <c r="A1694" s="126" t="s">
        <v>3734</v>
      </c>
      <c r="B1694" s="127" t="s">
        <v>3735</v>
      </c>
      <c r="C1694" s="133" t="s">
        <v>3736</v>
      </c>
      <c r="D1694" s="39" t="s">
        <v>326</v>
      </c>
      <c r="E1694" s="128">
        <v>50</v>
      </c>
      <c r="F1694" s="100">
        <v>21420</v>
      </c>
      <c r="G1694" s="186">
        <f t="shared" si="121"/>
        <v>1071000</v>
      </c>
      <c r="H1694" s="100"/>
      <c r="I1694" s="187">
        <v>50</v>
      </c>
      <c r="J1694" s="101"/>
      <c r="K1694" s="186">
        <f t="shared" si="122"/>
        <v>0</v>
      </c>
      <c r="L1694" s="101"/>
      <c r="M1694" s="188"/>
      <c r="N1694" s="129"/>
    </row>
    <row r="1695" spans="1:15" ht="98.25" outlineLevel="2">
      <c r="A1695" s="126" t="s">
        <v>3737</v>
      </c>
      <c r="B1695" s="127" t="s">
        <v>3738</v>
      </c>
      <c r="C1695" s="133" t="s">
        <v>3739</v>
      </c>
      <c r="D1695" s="39" t="s">
        <v>326</v>
      </c>
      <c r="E1695" s="128">
        <v>80</v>
      </c>
      <c r="F1695" s="100">
        <v>16660</v>
      </c>
      <c r="G1695" s="186">
        <f t="shared" si="121"/>
        <v>1332800</v>
      </c>
      <c r="H1695" s="100"/>
      <c r="I1695" s="187">
        <v>80</v>
      </c>
      <c r="J1695" s="101"/>
      <c r="K1695" s="186">
        <f t="shared" si="122"/>
        <v>0</v>
      </c>
      <c r="L1695" s="101"/>
      <c r="M1695" s="188"/>
      <c r="N1695" s="129"/>
    </row>
    <row r="1696" spans="1:15" ht="98.25" outlineLevel="2">
      <c r="A1696" s="126" t="s">
        <v>3740</v>
      </c>
      <c r="B1696" s="127" t="s">
        <v>3741</v>
      </c>
      <c r="C1696" s="133" t="s">
        <v>3742</v>
      </c>
      <c r="D1696" s="39" t="s">
        <v>326</v>
      </c>
      <c r="E1696" s="128">
        <v>160</v>
      </c>
      <c r="F1696" s="100">
        <v>15470</v>
      </c>
      <c r="G1696" s="186">
        <f t="shared" si="121"/>
        <v>2475200</v>
      </c>
      <c r="H1696" s="100"/>
      <c r="I1696" s="187">
        <v>160</v>
      </c>
      <c r="J1696" s="101"/>
      <c r="K1696" s="186">
        <f t="shared" si="122"/>
        <v>0</v>
      </c>
      <c r="L1696" s="101"/>
      <c r="M1696" s="188"/>
      <c r="N1696" s="129"/>
    </row>
    <row r="1697" spans="1:14" ht="112.5" outlineLevel="2">
      <c r="A1697" s="126" t="s">
        <v>3743</v>
      </c>
      <c r="B1697" s="127" t="s">
        <v>3744</v>
      </c>
      <c r="C1697" s="133" t="s">
        <v>3745</v>
      </c>
      <c r="D1697" s="39" t="s">
        <v>326</v>
      </c>
      <c r="E1697" s="128">
        <v>106</v>
      </c>
      <c r="F1697" s="100">
        <v>5355</v>
      </c>
      <c r="G1697" s="186">
        <f t="shared" si="121"/>
        <v>567630</v>
      </c>
      <c r="H1697" s="100"/>
      <c r="I1697" s="187">
        <v>106</v>
      </c>
      <c r="J1697" s="101"/>
      <c r="K1697" s="186">
        <f t="shared" si="122"/>
        <v>0</v>
      </c>
      <c r="L1697" s="101"/>
      <c r="M1697" s="188"/>
      <c r="N1697" s="129"/>
    </row>
    <row r="1698" spans="1:14" ht="98.25" outlineLevel="2">
      <c r="A1698" s="126" t="s">
        <v>3746</v>
      </c>
      <c r="B1698" s="127" t="s">
        <v>3747</v>
      </c>
      <c r="C1698" s="133" t="s">
        <v>3748</v>
      </c>
      <c r="D1698" s="39" t="s">
        <v>326</v>
      </c>
      <c r="E1698" s="128">
        <v>263</v>
      </c>
      <c r="F1698" s="100">
        <v>3570</v>
      </c>
      <c r="G1698" s="186">
        <f t="shared" si="121"/>
        <v>938910</v>
      </c>
      <c r="H1698" s="100"/>
      <c r="I1698" s="187">
        <v>263</v>
      </c>
      <c r="J1698" s="101"/>
      <c r="K1698" s="186">
        <f t="shared" si="122"/>
        <v>0</v>
      </c>
      <c r="L1698" s="101"/>
      <c r="M1698" s="188"/>
      <c r="N1698" s="129"/>
    </row>
    <row r="1699" spans="1:14" ht="112.5" outlineLevel="2">
      <c r="A1699" s="126" t="s">
        <v>3749</v>
      </c>
      <c r="B1699" s="127" t="s">
        <v>3750</v>
      </c>
      <c r="C1699" s="133" t="s">
        <v>3751</v>
      </c>
      <c r="D1699" s="39" t="s">
        <v>326</v>
      </c>
      <c r="E1699" s="128">
        <v>113</v>
      </c>
      <c r="F1699" s="100">
        <v>4760</v>
      </c>
      <c r="G1699" s="186">
        <f t="shared" si="121"/>
        <v>537880</v>
      </c>
      <c r="H1699" s="100"/>
      <c r="I1699" s="187">
        <v>113</v>
      </c>
      <c r="J1699" s="101"/>
      <c r="K1699" s="186">
        <f t="shared" si="122"/>
        <v>0</v>
      </c>
      <c r="L1699" s="101"/>
      <c r="M1699" s="188"/>
      <c r="N1699" s="129"/>
    </row>
    <row r="1700" spans="1:14" ht="98.25" outlineLevel="2">
      <c r="A1700" s="126" t="s">
        <v>3752</v>
      </c>
      <c r="B1700" s="127" t="s">
        <v>3753</v>
      </c>
      <c r="C1700" s="133" t="s">
        <v>3754</v>
      </c>
      <c r="D1700" s="39" t="s">
        <v>326</v>
      </c>
      <c r="E1700" s="128">
        <v>68</v>
      </c>
      <c r="F1700" s="100">
        <v>8925</v>
      </c>
      <c r="G1700" s="186">
        <f t="shared" si="121"/>
        <v>606900</v>
      </c>
      <c r="H1700" s="100"/>
      <c r="I1700" s="187">
        <v>68</v>
      </c>
      <c r="J1700" s="101"/>
      <c r="K1700" s="186">
        <f t="shared" si="122"/>
        <v>0</v>
      </c>
      <c r="L1700" s="101"/>
      <c r="M1700" s="188"/>
      <c r="N1700" s="129"/>
    </row>
    <row r="1701" spans="1:14" ht="98.25" outlineLevel="2">
      <c r="A1701" s="126" t="s">
        <v>3755</v>
      </c>
      <c r="B1701" s="127" t="s">
        <v>3756</v>
      </c>
      <c r="C1701" s="133" t="s">
        <v>3757</v>
      </c>
      <c r="D1701" s="39" t="s">
        <v>326</v>
      </c>
      <c r="E1701" s="128">
        <v>117</v>
      </c>
      <c r="F1701" s="100">
        <v>21420</v>
      </c>
      <c r="G1701" s="186">
        <f t="shared" si="121"/>
        <v>2506140</v>
      </c>
      <c r="H1701" s="100"/>
      <c r="I1701" s="187">
        <v>117</v>
      </c>
      <c r="J1701" s="101"/>
      <c r="K1701" s="186">
        <f t="shared" si="122"/>
        <v>0</v>
      </c>
      <c r="L1701" s="101"/>
      <c r="M1701" s="188"/>
      <c r="N1701" s="129"/>
    </row>
    <row r="1702" spans="1:14" ht="98.25" outlineLevel="2">
      <c r="A1702" s="126" t="s">
        <v>3758</v>
      </c>
      <c r="B1702" s="127" t="s">
        <v>3759</v>
      </c>
      <c r="C1702" s="133" t="s">
        <v>3760</v>
      </c>
      <c r="D1702" s="39" t="s">
        <v>326</v>
      </c>
      <c r="E1702" s="128">
        <v>161</v>
      </c>
      <c r="F1702" s="100">
        <v>3808</v>
      </c>
      <c r="G1702" s="186">
        <f t="shared" si="121"/>
        <v>613088</v>
      </c>
      <c r="H1702" s="100"/>
      <c r="I1702" s="187">
        <v>161</v>
      </c>
      <c r="J1702" s="101"/>
      <c r="K1702" s="186">
        <f t="shared" si="122"/>
        <v>0</v>
      </c>
      <c r="L1702" s="101"/>
      <c r="M1702" s="188"/>
      <c r="N1702" s="129"/>
    </row>
    <row r="1703" spans="1:14" ht="98.25" outlineLevel="2">
      <c r="A1703" s="126" t="s">
        <v>3761</v>
      </c>
      <c r="B1703" s="127" t="s">
        <v>3762</v>
      </c>
      <c r="C1703" s="133" t="s">
        <v>3763</v>
      </c>
      <c r="D1703" s="39" t="s">
        <v>326</v>
      </c>
      <c r="E1703" s="128">
        <v>159</v>
      </c>
      <c r="F1703" s="100">
        <v>7735</v>
      </c>
      <c r="G1703" s="186">
        <f t="shared" si="121"/>
        <v>1229865</v>
      </c>
      <c r="H1703" s="100"/>
      <c r="I1703" s="187">
        <v>159</v>
      </c>
      <c r="J1703" s="101"/>
      <c r="K1703" s="186">
        <f t="shared" si="122"/>
        <v>0</v>
      </c>
      <c r="L1703" s="101"/>
      <c r="M1703" s="188"/>
      <c r="N1703" s="129"/>
    </row>
    <row r="1704" spans="1:14" ht="98.25" outlineLevel="2">
      <c r="A1704" s="126" t="s">
        <v>3764</v>
      </c>
      <c r="B1704" s="127" t="s">
        <v>3765</v>
      </c>
      <c r="C1704" s="133" t="s">
        <v>3766</v>
      </c>
      <c r="D1704" s="39" t="s">
        <v>326</v>
      </c>
      <c r="E1704" s="128">
        <v>403</v>
      </c>
      <c r="F1704" s="100">
        <v>1309</v>
      </c>
      <c r="G1704" s="186">
        <f t="shared" si="121"/>
        <v>527527</v>
      </c>
      <c r="H1704" s="100"/>
      <c r="I1704" s="187">
        <v>403</v>
      </c>
      <c r="J1704" s="101"/>
      <c r="K1704" s="186">
        <f t="shared" si="122"/>
        <v>0</v>
      </c>
      <c r="L1704" s="101"/>
      <c r="M1704" s="188"/>
      <c r="N1704" s="129"/>
    </row>
    <row r="1705" spans="1:14" ht="98.25" outlineLevel="2">
      <c r="A1705" s="126" t="s">
        <v>3767</v>
      </c>
      <c r="B1705" s="127" t="s">
        <v>3768</v>
      </c>
      <c r="C1705" s="133" t="s">
        <v>3769</v>
      </c>
      <c r="D1705" s="39" t="s">
        <v>326</v>
      </c>
      <c r="E1705" s="128">
        <v>131</v>
      </c>
      <c r="F1705" s="100">
        <v>8758</v>
      </c>
      <c r="G1705" s="186">
        <f t="shared" si="121"/>
        <v>1147298</v>
      </c>
      <c r="H1705" s="100"/>
      <c r="I1705" s="187">
        <v>131</v>
      </c>
      <c r="J1705" s="101"/>
      <c r="K1705" s="186">
        <f t="shared" si="122"/>
        <v>0</v>
      </c>
      <c r="L1705" s="101"/>
      <c r="M1705" s="188"/>
      <c r="N1705" s="129"/>
    </row>
    <row r="1706" spans="1:14" ht="98.25" outlineLevel="2">
      <c r="A1706" s="126" t="s">
        <v>3770</v>
      </c>
      <c r="B1706" s="127" t="s">
        <v>3771</v>
      </c>
      <c r="C1706" s="133" t="s">
        <v>3772</v>
      </c>
      <c r="D1706" s="39" t="s">
        <v>326</v>
      </c>
      <c r="E1706" s="128">
        <v>290</v>
      </c>
      <c r="F1706" s="100">
        <v>23205</v>
      </c>
      <c r="G1706" s="186">
        <f t="shared" si="121"/>
        <v>6729450</v>
      </c>
      <c r="H1706" s="100"/>
      <c r="I1706" s="187">
        <v>290</v>
      </c>
      <c r="J1706" s="101"/>
      <c r="K1706" s="186">
        <f t="shared" si="122"/>
        <v>0</v>
      </c>
      <c r="L1706" s="101"/>
      <c r="M1706" s="188"/>
      <c r="N1706" s="129"/>
    </row>
    <row r="1707" spans="1:14" ht="112.5" outlineLevel="2">
      <c r="A1707" s="126" t="s">
        <v>3773</v>
      </c>
      <c r="B1707" s="127" t="s">
        <v>3774</v>
      </c>
      <c r="C1707" s="133" t="s">
        <v>3775</v>
      </c>
      <c r="D1707" s="39" t="s">
        <v>326</v>
      </c>
      <c r="E1707" s="128">
        <v>396</v>
      </c>
      <c r="F1707" s="100">
        <v>11305</v>
      </c>
      <c r="G1707" s="186">
        <f t="shared" si="121"/>
        <v>4476780</v>
      </c>
      <c r="H1707" s="100"/>
      <c r="I1707" s="187">
        <v>396</v>
      </c>
      <c r="J1707" s="101"/>
      <c r="K1707" s="186">
        <f t="shared" si="122"/>
        <v>0</v>
      </c>
      <c r="L1707" s="101"/>
      <c r="M1707" s="188"/>
      <c r="N1707" s="129"/>
    </row>
    <row r="1708" spans="1:14" ht="98.25" outlineLevel="2">
      <c r="A1708" s="126" t="s">
        <v>3776</v>
      </c>
      <c r="B1708" s="127" t="s">
        <v>3777</v>
      </c>
      <c r="C1708" s="133" t="s">
        <v>3778</v>
      </c>
      <c r="D1708" s="39" t="s">
        <v>326</v>
      </c>
      <c r="E1708" s="128">
        <v>137</v>
      </c>
      <c r="F1708" s="100">
        <v>17850</v>
      </c>
      <c r="G1708" s="186">
        <f t="shared" si="121"/>
        <v>2445450</v>
      </c>
      <c r="H1708" s="100"/>
      <c r="I1708" s="187">
        <v>137</v>
      </c>
      <c r="J1708" s="101"/>
      <c r="K1708" s="186">
        <f t="shared" si="122"/>
        <v>0</v>
      </c>
      <c r="L1708" s="101"/>
      <c r="M1708" s="188"/>
      <c r="N1708" s="129"/>
    </row>
    <row r="1709" spans="1:14" ht="98.25" outlineLevel="2">
      <c r="A1709" s="126" t="s">
        <v>3779</v>
      </c>
      <c r="B1709" s="127" t="s">
        <v>3780</v>
      </c>
      <c r="C1709" s="133" t="s">
        <v>3781</v>
      </c>
      <c r="D1709" s="39" t="s">
        <v>326</v>
      </c>
      <c r="E1709" s="128">
        <v>137</v>
      </c>
      <c r="F1709" s="100">
        <v>5712</v>
      </c>
      <c r="G1709" s="186">
        <f t="shared" si="121"/>
        <v>782544</v>
      </c>
      <c r="H1709" s="100"/>
      <c r="I1709" s="187">
        <v>137</v>
      </c>
      <c r="J1709" s="101"/>
      <c r="K1709" s="186">
        <f t="shared" si="122"/>
        <v>0</v>
      </c>
      <c r="L1709" s="101"/>
      <c r="M1709" s="188"/>
      <c r="N1709" s="129"/>
    </row>
    <row r="1710" spans="1:14" ht="98.25" outlineLevel="2">
      <c r="A1710" s="126" t="s">
        <v>3782</v>
      </c>
      <c r="B1710" s="127" t="s">
        <v>3783</v>
      </c>
      <c r="C1710" s="133" t="s">
        <v>3784</v>
      </c>
      <c r="D1710" s="39" t="s">
        <v>326</v>
      </c>
      <c r="E1710" s="128">
        <v>88</v>
      </c>
      <c r="F1710" s="100">
        <v>6545</v>
      </c>
      <c r="G1710" s="186">
        <f t="shared" si="121"/>
        <v>575960</v>
      </c>
      <c r="H1710" s="100"/>
      <c r="I1710" s="187">
        <v>88</v>
      </c>
      <c r="J1710" s="101"/>
      <c r="K1710" s="186">
        <f t="shared" si="122"/>
        <v>0</v>
      </c>
      <c r="L1710" s="101"/>
      <c r="M1710" s="188"/>
      <c r="N1710" s="129"/>
    </row>
    <row r="1711" spans="1:14" ht="98.25" outlineLevel="2">
      <c r="A1711" s="126" t="s">
        <v>3785</v>
      </c>
      <c r="B1711" s="127" t="s">
        <v>3786</v>
      </c>
      <c r="C1711" s="133" t="s">
        <v>3787</v>
      </c>
      <c r="D1711" s="39" t="s">
        <v>326</v>
      </c>
      <c r="E1711" s="128">
        <v>131</v>
      </c>
      <c r="F1711" s="100">
        <v>27489</v>
      </c>
      <c r="G1711" s="186">
        <f t="shared" si="121"/>
        <v>3601059</v>
      </c>
      <c r="H1711" s="100"/>
      <c r="I1711" s="187">
        <v>131</v>
      </c>
      <c r="J1711" s="101"/>
      <c r="K1711" s="186">
        <f t="shared" si="122"/>
        <v>0</v>
      </c>
      <c r="L1711" s="101"/>
      <c r="M1711" s="188"/>
      <c r="N1711" s="129"/>
    </row>
    <row r="1712" spans="1:14" ht="98.25" outlineLevel="2">
      <c r="A1712" s="126" t="s">
        <v>3788</v>
      </c>
      <c r="B1712" s="127" t="s">
        <v>3789</v>
      </c>
      <c r="C1712" s="133" t="s">
        <v>3790</v>
      </c>
      <c r="D1712" s="39" t="s">
        <v>326</v>
      </c>
      <c r="E1712" s="128">
        <v>49</v>
      </c>
      <c r="F1712" s="100">
        <v>6902</v>
      </c>
      <c r="G1712" s="186">
        <f t="shared" si="121"/>
        <v>338198</v>
      </c>
      <c r="H1712" s="100"/>
      <c r="I1712" s="187">
        <v>49</v>
      </c>
      <c r="J1712" s="101"/>
      <c r="K1712" s="186">
        <f t="shared" si="122"/>
        <v>0</v>
      </c>
      <c r="L1712" s="101"/>
      <c r="M1712" s="188"/>
      <c r="N1712" s="129"/>
    </row>
    <row r="1713" spans="1:14" ht="98.25" outlineLevel="2">
      <c r="A1713" s="126" t="s">
        <v>3791</v>
      </c>
      <c r="B1713" s="127" t="s">
        <v>3792</v>
      </c>
      <c r="C1713" s="133" t="s">
        <v>3793</v>
      </c>
      <c r="D1713" s="39" t="s">
        <v>326</v>
      </c>
      <c r="E1713" s="128">
        <v>97</v>
      </c>
      <c r="F1713" s="100">
        <v>5593</v>
      </c>
      <c r="G1713" s="186">
        <f t="shared" si="121"/>
        <v>542521</v>
      </c>
      <c r="H1713" s="100"/>
      <c r="I1713" s="187">
        <v>97</v>
      </c>
      <c r="J1713" s="101"/>
      <c r="K1713" s="186">
        <f t="shared" si="122"/>
        <v>0</v>
      </c>
      <c r="L1713" s="101"/>
      <c r="M1713" s="188"/>
      <c r="N1713" s="129"/>
    </row>
    <row r="1714" spans="1:14" ht="98.25" outlineLevel="2">
      <c r="A1714" s="126" t="s">
        <v>3794</v>
      </c>
      <c r="B1714" s="127" t="s">
        <v>3795</v>
      </c>
      <c r="C1714" s="133" t="s">
        <v>3796</v>
      </c>
      <c r="D1714" s="39" t="s">
        <v>326</v>
      </c>
      <c r="E1714" s="128">
        <v>97</v>
      </c>
      <c r="F1714" s="100">
        <v>11781</v>
      </c>
      <c r="G1714" s="186">
        <f t="shared" si="121"/>
        <v>1142757</v>
      </c>
      <c r="H1714" s="100"/>
      <c r="I1714" s="187">
        <v>97</v>
      </c>
      <c r="J1714" s="101"/>
      <c r="K1714" s="186">
        <f t="shared" si="122"/>
        <v>0</v>
      </c>
      <c r="L1714" s="101"/>
      <c r="M1714" s="188"/>
      <c r="N1714" s="129"/>
    </row>
    <row r="1715" spans="1:14" ht="98.25" outlineLevel="2">
      <c r="A1715" s="126" t="s">
        <v>3797</v>
      </c>
      <c r="B1715" s="127" t="s">
        <v>3798</v>
      </c>
      <c r="C1715" s="133" t="s">
        <v>3799</v>
      </c>
      <c r="D1715" s="39" t="s">
        <v>326</v>
      </c>
      <c r="E1715" s="128">
        <v>98</v>
      </c>
      <c r="F1715" s="100">
        <v>19635</v>
      </c>
      <c r="G1715" s="186">
        <f t="shared" si="121"/>
        <v>1924230</v>
      </c>
      <c r="H1715" s="100"/>
      <c r="I1715" s="187">
        <v>98</v>
      </c>
      <c r="J1715" s="101"/>
      <c r="K1715" s="186">
        <f t="shared" si="122"/>
        <v>0</v>
      </c>
      <c r="L1715" s="101"/>
      <c r="M1715" s="188"/>
      <c r="N1715" s="129"/>
    </row>
    <row r="1716" spans="1:14" ht="112.5" outlineLevel="2">
      <c r="A1716" s="126" t="s">
        <v>3800</v>
      </c>
      <c r="B1716" s="127" t="s">
        <v>3801</v>
      </c>
      <c r="C1716" s="133" t="s">
        <v>3802</v>
      </c>
      <c r="D1716" s="39" t="s">
        <v>326</v>
      </c>
      <c r="E1716" s="128">
        <v>281</v>
      </c>
      <c r="F1716" s="100">
        <v>11305</v>
      </c>
      <c r="G1716" s="186">
        <f t="shared" si="121"/>
        <v>3176705</v>
      </c>
      <c r="H1716" s="100"/>
      <c r="I1716" s="187">
        <v>281</v>
      </c>
      <c r="J1716" s="101"/>
      <c r="K1716" s="186">
        <f t="shared" si="122"/>
        <v>0</v>
      </c>
      <c r="L1716" s="101"/>
      <c r="M1716" s="188"/>
      <c r="N1716" s="129"/>
    </row>
    <row r="1717" spans="1:14" ht="112.5" outlineLevel="2">
      <c r="A1717" s="126" t="s">
        <v>3803</v>
      </c>
      <c r="B1717" s="127" t="s">
        <v>3804</v>
      </c>
      <c r="C1717" s="133" t="s">
        <v>3805</v>
      </c>
      <c r="D1717" s="39" t="s">
        <v>326</v>
      </c>
      <c r="E1717" s="128">
        <v>182</v>
      </c>
      <c r="F1717" s="100">
        <v>2975</v>
      </c>
      <c r="G1717" s="186">
        <f t="shared" si="121"/>
        <v>541450</v>
      </c>
      <c r="H1717" s="100"/>
      <c r="I1717" s="187">
        <v>182</v>
      </c>
      <c r="J1717" s="101"/>
      <c r="K1717" s="186">
        <f t="shared" si="122"/>
        <v>0</v>
      </c>
      <c r="L1717" s="101"/>
      <c r="M1717" s="188"/>
      <c r="N1717" s="129"/>
    </row>
    <row r="1718" spans="1:14" ht="98.25" outlineLevel="2">
      <c r="A1718" s="126" t="s">
        <v>3806</v>
      </c>
      <c r="B1718" s="127" t="s">
        <v>3807</v>
      </c>
      <c r="C1718" s="133" t="s">
        <v>3808</v>
      </c>
      <c r="D1718" s="39" t="s">
        <v>326</v>
      </c>
      <c r="E1718" s="128">
        <v>246</v>
      </c>
      <c r="F1718" s="100">
        <v>17850</v>
      </c>
      <c r="G1718" s="186">
        <f t="shared" si="121"/>
        <v>4391100</v>
      </c>
      <c r="H1718" s="100"/>
      <c r="I1718" s="187">
        <v>246</v>
      </c>
      <c r="J1718" s="101"/>
      <c r="K1718" s="186">
        <f t="shared" si="122"/>
        <v>0</v>
      </c>
      <c r="L1718" s="101"/>
      <c r="M1718" s="188"/>
      <c r="N1718" s="129"/>
    </row>
    <row r="1719" spans="1:14" ht="98.25" outlineLevel="2">
      <c r="A1719" s="126" t="s">
        <v>3809</v>
      </c>
      <c r="B1719" s="127" t="s">
        <v>3810</v>
      </c>
      <c r="C1719" s="133" t="s">
        <v>3811</v>
      </c>
      <c r="D1719" s="39" t="s">
        <v>326</v>
      </c>
      <c r="E1719" s="128">
        <v>239</v>
      </c>
      <c r="F1719" s="100">
        <v>5712</v>
      </c>
      <c r="G1719" s="186">
        <f t="shared" si="121"/>
        <v>1365168</v>
      </c>
      <c r="H1719" s="100"/>
      <c r="I1719" s="187">
        <v>239</v>
      </c>
      <c r="J1719" s="101"/>
      <c r="K1719" s="186">
        <f t="shared" si="122"/>
        <v>0</v>
      </c>
      <c r="L1719" s="101"/>
      <c r="M1719" s="188"/>
      <c r="N1719" s="129"/>
    </row>
    <row r="1720" spans="1:14" ht="98.25" outlineLevel="2">
      <c r="A1720" s="126" t="s">
        <v>3812</v>
      </c>
      <c r="B1720" s="127" t="s">
        <v>3813</v>
      </c>
      <c r="C1720" s="133" t="s">
        <v>3814</v>
      </c>
      <c r="D1720" s="39" t="s">
        <v>326</v>
      </c>
      <c r="E1720" s="128">
        <v>61</v>
      </c>
      <c r="F1720" s="100">
        <v>4165</v>
      </c>
      <c r="G1720" s="186">
        <f t="shared" si="121"/>
        <v>254065</v>
      </c>
      <c r="H1720" s="100"/>
      <c r="I1720" s="187">
        <v>61</v>
      </c>
      <c r="J1720" s="101"/>
      <c r="K1720" s="186">
        <f t="shared" si="122"/>
        <v>0</v>
      </c>
      <c r="L1720" s="101"/>
      <c r="M1720" s="188"/>
      <c r="N1720" s="129"/>
    </row>
    <row r="1721" spans="1:14" ht="112.5" outlineLevel="2">
      <c r="A1721" s="126" t="s">
        <v>3815</v>
      </c>
      <c r="B1721" s="127" t="s">
        <v>3816</v>
      </c>
      <c r="C1721" s="133" t="s">
        <v>3817</v>
      </c>
      <c r="D1721" s="39" t="s">
        <v>326</v>
      </c>
      <c r="E1721" s="128">
        <v>6</v>
      </c>
      <c r="F1721" s="100">
        <v>92820</v>
      </c>
      <c r="G1721" s="186">
        <f t="shared" si="121"/>
        <v>556920</v>
      </c>
      <c r="H1721" s="100"/>
      <c r="I1721" s="187">
        <v>6</v>
      </c>
      <c r="J1721" s="101"/>
      <c r="K1721" s="186">
        <f t="shared" si="122"/>
        <v>0</v>
      </c>
      <c r="L1721" s="101"/>
      <c r="M1721" s="188"/>
      <c r="N1721" s="129"/>
    </row>
    <row r="1722" spans="1:14" ht="112.5" outlineLevel="2">
      <c r="A1722" s="126" t="s">
        <v>3818</v>
      </c>
      <c r="B1722" s="127" t="s">
        <v>3819</v>
      </c>
      <c r="C1722" s="133" t="s">
        <v>3820</v>
      </c>
      <c r="D1722" s="39" t="s">
        <v>326</v>
      </c>
      <c r="E1722" s="128">
        <v>3</v>
      </c>
      <c r="F1722" s="100">
        <v>14042</v>
      </c>
      <c r="G1722" s="186">
        <f t="shared" si="121"/>
        <v>42126</v>
      </c>
      <c r="H1722" s="100"/>
      <c r="I1722" s="187">
        <v>3</v>
      </c>
      <c r="J1722" s="101"/>
      <c r="K1722" s="186">
        <f t="shared" si="122"/>
        <v>0</v>
      </c>
      <c r="L1722" s="101"/>
      <c r="M1722" s="188"/>
      <c r="N1722" s="129"/>
    </row>
    <row r="1723" spans="1:14" ht="112.5" outlineLevel="2">
      <c r="A1723" s="126" t="s">
        <v>3821</v>
      </c>
      <c r="B1723" s="127" t="s">
        <v>3822</v>
      </c>
      <c r="C1723" s="133" t="s">
        <v>3823</v>
      </c>
      <c r="D1723" s="39" t="s">
        <v>326</v>
      </c>
      <c r="E1723" s="128">
        <v>6</v>
      </c>
      <c r="F1723" s="100">
        <v>10591</v>
      </c>
      <c r="G1723" s="186">
        <f t="shared" si="121"/>
        <v>63546</v>
      </c>
      <c r="H1723" s="100"/>
      <c r="I1723" s="187">
        <v>6</v>
      </c>
      <c r="J1723" s="101"/>
      <c r="K1723" s="186">
        <f t="shared" si="122"/>
        <v>0</v>
      </c>
      <c r="L1723" s="101"/>
      <c r="M1723" s="188"/>
      <c r="N1723" s="129"/>
    </row>
    <row r="1724" spans="1:14" ht="98.25" outlineLevel="2">
      <c r="A1724" s="126" t="s">
        <v>3824</v>
      </c>
      <c r="B1724" s="127" t="s">
        <v>3825</v>
      </c>
      <c r="C1724" s="133" t="s">
        <v>3826</v>
      </c>
      <c r="D1724" s="39" t="s">
        <v>326</v>
      </c>
      <c r="E1724" s="128">
        <v>3</v>
      </c>
      <c r="F1724" s="100">
        <v>23562</v>
      </c>
      <c r="G1724" s="186">
        <f t="shared" si="121"/>
        <v>70686</v>
      </c>
      <c r="H1724" s="100"/>
      <c r="I1724" s="187">
        <v>3</v>
      </c>
      <c r="J1724" s="101"/>
      <c r="K1724" s="186">
        <f t="shared" si="122"/>
        <v>0</v>
      </c>
      <c r="L1724" s="101"/>
      <c r="M1724" s="188"/>
      <c r="N1724" s="129"/>
    </row>
    <row r="1725" spans="1:14" ht="112.5" outlineLevel="2">
      <c r="A1725" s="126" t="s">
        <v>3827</v>
      </c>
      <c r="B1725" s="127" t="s">
        <v>3828</v>
      </c>
      <c r="C1725" s="133" t="s">
        <v>3829</v>
      </c>
      <c r="D1725" s="39" t="s">
        <v>326</v>
      </c>
      <c r="E1725" s="128">
        <v>6</v>
      </c>
      <c r="F1725" s="100">
        <v>8092</v>
      </c>
      <c r="G1725" s="186">
        <f t="shared" si="121"/>
        <v>48552</v>
      </c>
      <c r="H1725" s="100"/>
      <c r="I1725" s="187">
        <v>6</v>
      </c>
      <c r="J1725" s="101"/>
      <c r="K1725" s="186">
        <f t="shared" si="122"/>
        <v>0</v>
      </c>
      <c r="L1725" s="101"/>
      <c r="M1725" s="188"/>
      <c r="N1725" s="129"/>
    </row>
    <row r="1726" spans="1:14" ht="112.5" outlineLevel="2">
      <c r="A1726" s="126" t="s">
        <v>3830</v>
      </c>
      <c r="B1726" s="127" t="s">
        <v>3831</v>
      </c>
      <c r="C1726" s="133" t="s">
        <v>3832</v>
      </c>
      <c r="D1726" s="39" t="s">
        <v>326</v>
      </c>
      <c r="E1726" s="128">
        <v>6</v>
      </c>
      <c r="F1726" s="100">
        <v>29631</v>
      </c>
      <c r="G1726" s="186">
        <f t="shared" si="121"/>
        <v>177786</v>
      </c>
      <c r="H1726" s="100"/>
      <c r="I1726" s="187">
        <v>6</v>
      </c>
      <c r="J1726" s="101"/>
      <c r="K1726" s="186">
        <f t="shared" si="122"/>
        <v>0</v>
      </c>
      <c r="L1726" s="101"/>
      <c r="M1726" s="188"/>
      <c r="N1726" s="129"/>
    </row>
    <row r="1727" spans="1:14" ht="112.5" outlineLevel="2">
      <c r="A1727" s="126" t="s">
        <v>3833</v>
      </c>
      <c r="B1727" s="127" t="s">
        <v>3834</v>
      </c>
      <c r="C1727" s="133" t="s">
        <v>3835</v>
      </c>
      <c r="D1727" s="39" t="s">
        <v>326</v>
      </c>
      <c r="E1727" s="128">
        <v>18</v>
      </c>
      <c r="F1727" s="100">
        <v>12852</v>
      </c>
      <c r="G1727" s="186">
        <f t="shared" si="121"/>
        <v>231336</v>
      </c>
      <c r="H1727" s="100"/>
      <c r="I1727" s="187">
        <v>18</v>
      </c>
      <c r="J1727" s="101"/>
      <c r="K1727" s="186">
        <f t="shared" si="122"/>
        <v>0</v>
      </c>
      <c r="L1727" s="101"/>
      <c r="M1727" s="188"/>
      <c r="N1727" s="129"/>
    </row>
    <row r="1728" spans="1:14" ht="98.25" outlineLevel="2">
      <c r="A1728" s="126" t="s">
        <v>3836</v>
      </c>
      <c r="B1728" s="127" t="s">
        <v>3837</v>
      </c>
      <c r="C1728" s="133" t="s">
        <v>3838</v>
      </c>
      <c r="D1728" s="39" t="s">
        <v>326</v>
      </c>
      <c r="E1728" s="128">
        <v>6</v>
      </c>
      <c r="F1728" s="100">
        <v>11186</v>
      </c>
      <c r="G1728" s="186">
        <f t="shared" si="121"/>
        <v>67116</v>
      </c>
      <c r="H1728" s="100"/>
      <c r="I1728" s="187">
        <v>6</v>
      </c>
      <c r="J1728" s="101"/>
      <c r="K1728" s="186">
        <f t="shared" si="122"/>
        <v>0</v>
      </c>
      <c r="L1728" s="101"/>
      <c r="M1728" s="188"/>
      <c r="N1728" s="129"/>
    </row>
    <row r="1729" spans="1:14" ht="112.5" outlineLevel="2">
      <c r="A1729" s="126" t="s">
        <v>3839</v>
      </c>
      <c r="B1729" s="127" t="s">
        <v>3840</v>
      </c>
      <c r="C1729" s="133" t="s">
        <v>3841</v>
      </c>
      <c r="D1729" s="39" t="s">
        <v>326</v>
      </c>
      <c r="E1729" s="128">
        <v>3</v>
      </c>
      <c r="F1729" s="100">
        <v>9164</v>
      </c>
      <c r="G1729" s="186">
        <f t="shared" si="121"/>
        <v>27492</v>
      </c>
      <c r="H1729" s="100"/>
      <c r="I1729" s="187">
        <v>3</v>
      </c>
      <c r="J1729" s="101"/>
      <c r="K1729" s="186">
        <f t="shared" si="122"/>
        <v>0</v>
      </c>
      <c r="L1729" s="101"/>
      <c r="M1729" s="188"/>
      <c r="N1729" s="129"/>
    </row>
    <row r="1730" spans="1:14" ht="112.5" outlineLevel="2">
      <c r="A1730" s="126" t="s">
        <v>3842</v>
      </c>
      <c r="B1730" s="127" t="s">
        <v>3843</v>
      </c>
      <c r="C1730" s="133" t="s">
        <v>3844</v>
      </c>
      <c r="D1730" s="39" t="s">
        <v>326</v>
      </c>
      <c r="E1730" s="128">
        <v>6</v>
      </c>
      <c r="F1730" s="100">
        <v>20111</v>
      </c>
      <c r="G1730" s="186">
        <f t="shared" si="121"/>
        <v>120666</v>
      </c>
      <c r="H1730" s="100"/>
      <c r="I1730" s="187">
        <v>6</v>
      </c>
      <c r="J1730" s="101"/>
      <c r="K1730" s="186">
        <f t="shared" si="122"/>
        <v>0</v>
      </c>
      <c r="L1730" s="101"/>
      <c r="M1730" s="188"/>
      <c r="N1730" s="129"/>
    </row>
    <row r="1731" spans="1:14" ht="112.5" outlineLevel="2">
      <c r="A1731" s="126" t="s">
        <v>3845</v>
      </c>
      <c r="B1731" s="127" t="s">
        <v>3846</v>
      </c>
      <c r="C1731" s="133" t="s">
        <v>3847</v>
      </c>
      <c r="D1731" s="39" t="s">
        <v>326</v>
      </c>
      <c r="E1731" s="128">
        <v>6</v>
      </c>
      <c r="F1731" s="100">
        <v>17731</v>
      </c>
      <c r="G1731" s="186">
        <f t="shared" si="121"/>
        <v>106386</v>
      </c>
      <c r="H1731" s="100"/>
      <c r="I1731" s="187">
        <v>6</v>
      </c>
      <c r="J1731" s="101"/>
      <c r="K1731" s="186">
        <f t="shared" si="122"/>
        <v>0</v>
      </c>
      <c r="L1731" s="101"/>
      <c r="M1731" s="188"/>
      <c r="N1731" s="129"/>
    </row>
    <row r="1732" spans="1:14" ht="112.5" outlineLevel="2">
      <c r="A1732" s="126" t="s">
        <v>3848</v>
      </c>
      <c r="B1732" s="127" t="s">
        <v>3849</v>
      </c>
      <c r="C1732" s="133" t="s">
        <v>3850</v>
      </c>
      <c r="D1732" s="39" t="s">
        <v>326</v>
      </c>
      <c r="E1732" s="128">
        <v>18</v>
      </c>
      <c r="F1732" s="100">
        <v>3451</v>
      </c>
      <c r="G1732" s="186">
        <f t="shared" si="121"/>
        <v>62118</v>
      </c>
      <c r="H1732" s="100"/>
      <c r="I1732" s="187">
        <v>18</v>
      </c>
      <c r="J1732" s="101"/>
      <c r="K1732" s="186">
        <f t="shared" si="122"/>
        <v>0</v>
      </c>
      <c r="L1732" s="101"/>
      <c r="M1732" s="188"/>
      <c r="N1732" s="129"/>
    </row>
    <row r="1733" spans="1:14" outlineLevel="2">
      <c r="A1733" s="104"/>
      <c r="B1733" s="38"/>
      <c r="C1733" s="110"/>
      <c r="D1733" s="38"/>
      <c r="E1733" s="38"/>
      <c r="F1733" s="111"/>
      <c r="G1733" s="228"/>
      <c r="H1733" s="111"/>
      <c r="I1733" s="285"/>
      <c r="J1733" s="112"/>
      <c r="K1733" s="228"/>
      <c r="L1733" s="112"/>
      <c r="M1733" s="200"/>
      <c r="N1733" s="113"/>
    </row>
    <row r="1734" spans="1:14" outlineLevel="1">
      <c r="A1734" s="120"/>
      <c r="B1734" s="122"/>
      <c r="C1734" s="121" t="s">
        <v>3851</v>
      </c>
      <c r="D1734" s="122"/>
      <c r="E1734" s="122"/>
      <c r="F1734" s="123"/>
      <c r="G1734" s="230">
        <f>SUM(G1688:G1732)</f>
        <v>56207173</v>
      </c>
      <c r="H1734" s="167"/>
      <c r="I1734" s="120"/>
      <c r="J1734" s="124"/>
      <c r="K1734" s="230">
        <f>SUM(K1688:K1732)</f>
        <v>0</v>
      </c>
      <c r="L1734" s="168"/>
      <c r="M1734" s="202"/>
      <c r="N1734" s="125"/>
    </row>
    <row r="1735" spans="1:14" outlineLevel="1">
      <c r="A1735" s="104"/>
      <c r="B1735" s="38"/>
      <c r="C1735" s="110"/>
      <c r="D1735" s="38"/>
      <c r="E1735" s="38"/>
      <c r="F1735" s="111"/>
      <c r="G1735" s="228"/>
      <c r="H1735" s="111"/>
      <c r="I1735" s="285"/>
      <c r="J1735" s="112"/>
      <c r="K1735" s="228"/>
      <c r="L1735" s="112"/>
      <c r="M1735" s="200"/>
      <c r="N1735" s="113"/>
    </row>
    <row r="1736" spans="1:14" outlineLevel="1">
      <c r="A1736" s="120"/>
      <c r="B1736" s="122" t="s">
        <v>3852</v>
      </c>
      <c r="C1736" s="121" t="s">
        <v>3853</v>
      </c>
      <c r="D1736" s="122"/>
      <c r="E1736" s="122"/>
      <c r="F1736" s="123"/>
      <c r="G1736" s="230"/>
      <c r="H1736" s="167"/>
      <c r="I1736" s="120"/>
      <c r="J1736" s="124"/>
      <c r="K1736" s="230"/>
      <c r="L1736" s="168"/>
      <c r="M1736" s="202"/>
      <c r="N1736" s="125"/>
    </row>
    <row r="1737" spans="1:14" ht="112.5" outlineLevel="2">
      <c r="A1737" s="126" t="s">
        <v>3854</v>
      </c>
      <c r="B1737" s="127" t="s">
        <v>3855</v>
      </c>
      <c r="C1737" s="133" t="s">
        <v>3856</v>
      </c>
      <c r="D1737" s="39" t="s">
        <v>326</v>
      </c>
      <c r="E1737" s="128">
        <v>44</v>
      </c>
      <c r="F1737" s="305">
        <v>256001.26</v>
      </c>
      <c r="G1737" s="186">
        <f>F1737*E1737</f>
        <v>11264055.440000001</v>
      </c>
      <c r="H1737" s="100"/>
      <c r="I1737" s="187">
        <v>44</v>
      </c>
      <c r="J1737" s="131"/>
      <c r="K1737" s="186">
        <f>J1737*I1737</f>
        <v>0</v>
      </c>
      <c r="L1737" s="101"/>
      <c r="M1737" s="203"/>
      <c r="N1737" s="129"/>
    </row>
    <row r="1738" spans="1:14" outlineLevel="2">
      <c r="A1738" s="104"/>
      <c r="B1738" s="38"/>
      <c r="C1738" s="110"/>
      <c r="D1738" s="38"/>
      <c r="E1738" s="38"/>
      <c r="F1738" s="111"/>
      <c r="G1738" s="228"/>
      <c r="H1738" s="111"/>
      <c r="I1738" s="285"/>
      <c r="J1738" s="112"/>
      <c r="K1738" s="228"/>
      <c r="L1738" s="112"/>
      <c r="M1738" s="200"/>
      <c r="N1738" s="113"/>
    </row>
    <row r="1739" spans="1:14" outlineLevel="1">
      <c r="A1739" s="120"/>
      <c r="B1739" s="122"/>
      <c r="C1739" s="121" t="s">
        <v>3857</v>
      </c>
      <c r="D1739" s="122"/>
      <c r="E1739" s="122"/>
      <c r="F1739" s="123"/>
      <c r="G1739" s="230">
        <f>G1737</f>
        <v>11264055.440000001</v>
      </c>
      <c r="H1739" s="167"/>
      <c r="I1739" s="120"/>
      <c r="J1739" s="124"/>
      <c r="K1739" s="230">
        <f>K1737</f>
        <v>0</v>
      </c>
      <c r="L1739" s="168"/>
      <c r="M1739" s="202"/>
      <c r="N1739" s="125"/>
    </row>
    <row r="1740" spans="1:14" outlineLevel="1">
      <c r="A1740" s="104"/>
      <c r="B1740" s="38"/>
      <c r="C1740" s="110"/>
      <c r="D1740" s="38"/>
      <c r="E1740" s="38"/>
      <c r="F1740" s="111"/>
      <c r="G1740" s="228"/>
      <c r="H1740" s="111"/>
      <c r="I1740" s="285"/>
      <c r="J1740" s="112"/>
      <c r="K1740" s="228"/>
      <c r="L1740" s="112"/>
      <c r="M1740" s="200"/>
      <c r="N1740" s="113"/>
    </row>
    <row r="1741" spans="1:14" outlineLevel="1">
      <c r="A1741" s="120"/>
      <c r="B1741" s="122" t="s">
        <v>3858</v>
      </c>
      <c r="C1741" s="121" t="s">
        <v>3859</v>
      </c>
      <c r="D1741" s="122"/>
      <c r="E1741" s="122"/>
      <c r="F1741" s="123"/>
      <c r="G1741" s="230"/>
      <c r="H1741" s="167"/>
      <c r="I1741" s="120"/>
      <c r="J1741" s="124"/>
      <c r="K1741" s="230"/>
      <c r="L1741" s="168"/>
      <c r="M1741" s="202"/>
      <c r="N1741" s="125"/>
    </row>
    <row r="1742" spans="1:14" ht="141" outlineLevel="2">
      <c r="A1742" s="126" t="s">
        <v>3860</v>
      </c>
      <c r="B1742" s="127" t="s">
        <v>3861</v>
      </c>
      <c r="C1742" s="133" t="s">
        <v>3862</v>
      </c>
      <c r="D1742" s="39" t="s">
        <v>92</v>
      </c>
      <c r="E1742" s="128">
        <v>1</v>
      </c>
      <c r="F1742" s="100">
        <v>12673500</v>
      </c>
      <c r="G1742" s="186">
        <f>F1742*E1742</f>
        <v>12673500</v>
      </c>
      <c r="H1742" s="100"/>
      <c r="I1742" s="187">
        <v>1</v>
      </c>
      <c r="J1742" s="101"/>
      <c r="K1742" s="186">
        <f>J1742*I1742</f>
        <v>0</v>
      </c>
      <c r="L1742" s="101"/>
      <c r="M1742" s="188"/>
      <c r="N1742" s="129"/>
    </row>
    <row r="1743" spans="1:14" outlineLevel="2">
      <c r="A1743" s="104"/>
      <c r="B1743" s="38"/>
      <c r="C1743" s="110"/>
      <c r="D1743" s="38"/>
      <c r="E1743" s="38"/>
      <c r="F1743" s="111"/>
      <c r="G1743" s="228"/>
      <c r="H1743" s="111"/>
      <c r="I1743" s="285"/>
      <c r="J1743" s="112"/>
      <c r="K1743" s="228"/>
      <c r="L1743" s="112"/>
      <c r="M1743" s="200"/>
      <c r="N1743" s="113"/>
    </row>
    <row r="1744" spans="1:14" outlineLevel="1">
      <c r="A1744" s="120"/>
      <c r="B1744" s="122"/>
      <c r="C1744" s="121" t="s">
        <v>3863</v>
      </c>
      <c r="D1744" s="122"/>
      <c r="E1744" s="122"/>
      <c r="F1744" s="123"/>
      <c r="G1744" s="230">
        <f>G1742</f>
        <v>12673500</v>
      </c>
      <c r="H1744" s="167"/>
      <c r="I1744" s="120"/>
      <c r="J1744" s="124"/>
      <c r="K1744" s="230">
        <f>K1742</f>
        <v>0</v>
      </c>
      <c r="L1744" s="168"/>
      <c r="M1744" s="202"/>
      <c r="N1744" s="125"/>
    </row>
    <row r="1745" spans="1:14" outlineLevel="1">
      <c r="A1745" s="104"/>
      <c r="B1745" s="38"/>
      <c r="C1745" s="110"/>
      <c r="D1745" s="38"/>
      <c r="E1745" s="38"/>
      <c r="F1745" s="111"/>
      <c r="G1745" s="228"/>
      <c r="H1745" s="111"/>
      <c r="I1745" s="285"/>
      <c r="J1745" s="112"/>
      <c r="K1745" s="228"/>
      <c r="L1745" s="112"/>
      <c r="M1745" s="200"/>
      <c r="N1745" s="113"/>
    </row>
    <row r="1746" spans="1:14" outlineLevel="1">
      <c r="A1746" s="120"/>
      <c r="B1746" s="122" t="s">
        <v>3864</v>
      </c>
      <c r="C1746" s="121" t="s">
        <v>3865</v>
      </c>
      <c r="D1746" s="122"/>
      <c r="E1746" s="122"/>
      <c r="F1746" s="123"/>
      <c r="G1746" s="230"/>
      <c r="H1746" s="167"/>
      <c r="I1746" s="120"/>
      <c r="J1746" s="124"/>
      <c r="K1746" s="230"/>
      <c r="L1746" s="168"/>
      <c r="M1746" s="202"/>
      <c r="N1746" s="125"/>
    </row>
    <row r="1747" spans="1:14" ht="56.25" outlineLevel="2">
      <c r="A1747" s="126" t="s">
        <v>3866</v>
      </c>
      <c r="B1747" s="127" t="s">
        <v>3867</v>
      </c>
      <c r="C1747" s="133" t="s">
        <v>3868</v>
      </c>
      <c r="D1747" s="39" t="s">
        <v>326</v>
      </c>
      <c r="E1747" s="128">
        <v>4</v>
      </c>
      <c r="F1747" s="388">
        <v>2825311</v>
      </c>
      <c r="G1747" s="186">
        <f t="shared" ref="G1747:G1755" si="123">F1747*E1747</f>
        <v>11301244</v>
      </c>
      <c r="H1747" s="100"/>
      <c r="I1747" s="187">
        <v>4</v>
      </c>
      <c r="J1747" s="176"/>
      <c r="K1747" s="186">
        <f t="shared" ref="K1747:K1755" si="124">J1747*I1747</f>
        <v>0</v>
      </c>
      <c r="L1747" s="101"/>
      <c r="M1747" s="224"/>
      <c r="N1747" s="129"/>
    </row>
    <row r="1748" spans="1:14" ht="56.25" outlineLevel="2">
      <c r="A1748" s="126" t="s">
        <v>3869</v>
      </c>
      <c r="B1748" s="127" t="s">
        <v>3870</v>
      </c>
      <c r="C1748" s="133" t="s">
        <v>3871</v>
      </c>
      <c r="D1748" s="39" t="s">
        <v>326</v>
      </c>
      <c r="E1748" s="128">
        <v>0</v>
      </c>
      <c r="F1748" s="388">
        <v>3444111</v>
      </c>
      <c r="G1748" s="186">
        <f t="shared" si="123"/>
        <v>0</v>
      </c>
      <c r="H1748" s="100"/>
      <c r="I1748" s="187">
        <v>0</v>
      </c>
      <c r="J1748" s="176"/>
      <c r="K1748" s="186">
        <f t="shared" si="124"/>
        <v>0</v>
      </c>
      <c r="L1748" s="101"/>
      <c r="M1748" s="224"/>
      <c r="N1748" s="129"/>
    </row>
    <row r="1749" spans="1:14" ht="56.25" outlineLevel="2">
      <c r="A1749" s="126" t="s">
        <v>3872</v>
      </c>
      <c r="B1749" s="127" t="s">
        <v>3873</v>
      </c>
      <c r="C1749" s="133" t="s">
        <v>3874</v>
      </c>
      <c r="D1749" s="39" t="s">
        <v>326</v>
      </c>
      <c r="E1749" s="128">
        <v>8</v>
      </c>
      <c r="F1749" s="388">
        <v>3420311</v>
      </c>
      <c r="G1749" s="186">
        <f t="shared" si="123"/>
        <v>27362488</v>
      </c>
      <c r="H1749" s="100"/>
      <c r="I1749" s="187">
        <v>8</v>
      </c>
      <c r="J1749" s="176"/>
      <c r="K1749" s="186">
        <f t="shared" si="124"/>
        <v>0</v>
      </c>
      <c r="L1749" s="101"/>
      <c r="M1749" s="224"/>
      <c r="N1749" s="129"/>
    </row>
    <row r="1750" spans="1:14" ht="56.25" outlineLevel="2">
      <c r="A1750" s="126" t="s">
        <v>3875</v>
      </c>
      <c r="B1750" s="127" t="s">
        <v>3876</v>
      </c>
      <c r="C1750" s="133" t="s">
        <v>3877</v>
      </c>
      <c r="D1750" s="39" t="s">
        <v>326</v>
      </c>
      <c r="E1750" s="128">
        <v>1</v>
      </c>
      <c r="F1750" s="388">
        <v>2141061</v>
      </c>
      <c r="G1750" s="186">
        <f t="shared" si="123"/>
        <v>2141061</v>
      </c>
      <c r="H1750" s="100"/>
      <c r="I1750" s="187">
        <v>1</v>
      </c>
      <c r="J1750" s="176"/>
      <c r="K1750" s="186">
        <f t="shared" si="124"/>
        <v>0</v>
      </c>
      <c r="L1750" s="101"/>
      <c r="M1750" s="224"/>
      <c r="N1750" s="129"/>
    </row>
    <row r="1751" spans="1:14" ht="56.25" outlineLevel="2">
      <c r="A1751" s="126" t="s">
        <v>3878</v>
      </c>
      <c r="B1751" s="127" t="s">
        <v>3879</v>
      </c>
      <c r="C1751" s="133" t="s">
        <v>3880</v>
      </c>
      <c r="D1751" s="39" t="s">
        <v>326</v>
      </c>
      <c r="E1751" s="128">
        <v>4</v>
      </c>
      <c r="F1751" s="388">
        <v>3289411</v>
      </c>
      <c r="G1751" s="186">
        <f t="shared" si="123"/>
        <v>13157644</v>
      </c>
      <c r="H1751" s="100"/>
      <c r="I1751" s="187">
        <v>4</v>
      </c>
      <c r="J1751" s="176"/>
      <c r="K1751" s="186">
        <f t="shared" si="124"/>
        <v>0</v>
      </c>
      <c r="L1751" s="101"/>
      <c r="M1751" s="224"/>
      <c r="N1751" s="129"/>
    </row>
    <row r="1752" spans="1:14" ht="112.5" outlineLevel="2">
      <c r="A1752" s="126" t="s">
        <v>3881</v>
      </c>
      <c r="B1752" s="127" t="s">
        <v>3882</v>
      </c>
      <c r="C1752" s="133" t="s">
        <v>3883</v>
      </c>
      <c r="D1752" s="39" t="s">
        <v>326</v>
      </c>
      <c r="E1752" s="128">
        <v>253</v>
      </c>
      <c r="F1752" s="100">
        <v>2017301</v>
      </c>
      <c r="G1752" s="186">
        <f t="shared" si="123"/>
        <v>510377153</v>
      </c>
      <c r="H1752" s="100"/>
      <c r="I1752" s="187">
        <v>253</v>
      </c>
      <c r="J1752" s="101"/>
      <c r="K1752" s="186">
        <f t="shared" si="124"/>
        <v>0</v>
      </c>
      <c r="L1752" s="101"/>
      <c r="M1752" s="188"/>
      <c r="N1752" s="129"/>
    </row>
    <row r="1753" spans="1:14" ht="98.25" outlineLevel="2">
      <c r="A1753" s="126" t="s">
        <v>3884</v>
      </c>
      <c r="B1753" s="127" t="s">
        <v>3885</v>
      </c>
      <c r="C1753" s="133" t="s">
        <v>3886</v>
      </c>
      <c r="D1753" s="39" t="s">
        <v>190</v>
      </c>
      <c r="E1753" s="128">
        <v>670</v>
      </c>
      <c r="F1753" s="100">
        <v>16519</v>
      </c>
      <c r="G1753" s="186">
        <f t="shared" si="123"/>
        <v>11067730</v>
      </c>
      <c r="H1753" s="100"/>
      <c r="I1753" s="187">
        <v>670</v>
      </c>
      <c r="J1753" s="101"/>
      <c r="K1753" s="186">
        <f t="shared" si="124"/>
        <v>0</v>
      </c>
      <c r="L1753" s="101"/>
      <c r="M1753" s="188"/>
      <c r="N1753" s="129"/>
    </row>
    <row r="1754" spans="1:14" ht="56.25" outlineLevel="2">
      <c r="A1754" s="126"/>
      <c r="B1754" s="127" t="s">
        <v>3887</v>
      </c>
      <c r="C1754" s="133" t="s">
        <v>3888</v>
      </c>
      <c r="D1754" s="39" t="s">
        <v>326</v>
      </c>
      <c r="E1754" s="128">
        <v>10</v>
      </c>
      <c r="F1754" s="100">
        <v>1428000</v>
      </c>
      <c r="G1754" s="186">
        <f t="shared" si="123"/>
        <v>14280000</v>
      </c>
      <c r="H1754" s="100"/>
      <c r="I1754" s="187">
        <v>10</v>
      </c>
      <c r="J1754" s="101"/>
      <c r="K1754" s="186">
        <f t="shared" si="124"/>
        <v>0</v>
      </c>
      <c r="L1754" s="101"/>
      <c r="M1754" s="188"/>
      <c r="N1754" s="129"/>
    </row>
    <row r="1755" spans="1:14" ht="56.25" outlineLevel="2">
      <c r="A1755" s="126"/>
      <c r="B1755" s="127" t="s">
        <v>3889</v>
      </c>
      <c r="C1755" s="133" t="s">
        <v>3890</v>
      </c>
      <c r="D1755" s="39" t="s">
        <v>326</v>
      </c>
      <c r="E1755" s="128">
        <v>1</v>
      </c>
      <c r="F1755" s="100">
        <v>940100</v>
      </c>
      <c r="G1755" s="186">
        <f t="shared" si="123"/>
        <v>940100</v>
      </c>
      <c r="H1755" s="100"/>
      <c r="I1755" s="187">
        <v>1</v>
      </c>
      <c r="J1755" s="101"/>
      <c r="K1755" s="186">
        <f t="shared" si="124"/>
        <v>0</v>
      </c>
      <c r="L1755" s="101"/>
      <c r="M1755" s="188"/>
      <c r="N1755" s="129"/>
    </row>
    <row r="1756" spans="1:14" outlineLevel="2">
      <c r="A1756" s="104"/>
      <c r="B1756" s="38"/>
      <c r="C1756" s="110"/>
      <c r="D1756" s="38"/>
      <c r="E1756" s="38"/>
      <c r="F1756" s="111"/>
      <c r="G1756" s="228"/>
      <c r="H1756" s="111"/>
      <c r="I1756" s="285"/>
      <c r="J1756" s="112"/>
      <c r="K1756" s="228"/>
      <c r="L1756" s="112"/>
      <c r="M1756" s="200"/>
      <c r="N1756" s="113"/>
    </row>
    <row r="1757" spans="1:14" outlineLevel="1">
      <c r="A1757" s="120"/>
      <c r="B1757" s="122"/>
      <c r="C1757" s="121" t="s">
        <v>3891</v>
      </c>
      <c r="D1757" s="122"/>
      <c r="E1757" s="122"/>
      <c r="F1757" s="123"/>
      <c r="G1757" s="230">
        <f>SUM(G1747:G1755)</f>
        <v>590627420</v>
      </c>
      <c r="H1757" s="167"/>
      <c r="I1757" s="120"/>
      <c r="J1757" s="124"/>
      <c r="K1757" s="230">
        <f>SUM(K1747:K1755)</f>
        <v>0</v>
      </c>
      <c r="L1757" s="168"/>
      <c r="M1757" s="202"/>
      <c r="N1757" s="125"/>
    </row>
    <row r="1758" spans="1:14" outlineLevel="1">
      <c r="A1758" s="104"/>
      <c r="B1758" s="38"/>
      <c r="C1758" s="110"/>
      <c r="D1758" s="38"/>
      <c r="E1758" s="38"/>
      <c r="F1758" s="111"/>
      <c r="G1758" s="228"/>
      <c r="H1758" s="111"/>
      <c r="I1758" s="285"/>
      <c r="J1758" s="112"/>
      <c r="K1758" s="228"/>
      <c r="L1758" s="112"/>
      <c r="M1758" s="200"/>
      <c r="N1758" s="113"/>
    </row>
    <row r="1759" spans="1:14">
      <c r="A1759" s="114"/>
      <c r="B1759" s="115"/>
      <c r="C1759" s="116" t="s">
        <v>3892</v>
      </c>
      <c r="D1759" s="115"/>
      <c r="E1759" s="115"/>
      <c r="F1759" s="117"/>
      <c r="G1759" s="229">
        <f>SUM(G1757+G1744+G1739+G1734)</f>
        <v>670772148.44000006</v>
      </c>
      <c r="H1759" s="167"/>
      <c r="I1759" s="114"/>
      <c r="J1759" s="118"/>
      <c r="K1759" s="229">
        <f>SUM(K1757+K1744+K1739+K1734)</f>
        <v>0</v>
      </c>
      <c r="L1759" s="168"/>
      <c r="M1759" s="201"/>
      <c r="N1759" s="119"/>
    </row>
    <row r="1760" spans="1:14">
      <c r="A1760" s="104"/>
      <c r="B1760" s="38"/>
      <c r="C1760" s="110"/>
      <c r="D1760" s="38"/>
      <c r="E1760" s="38"/>
      <c r="F1760" s="111"/>
      <c r="G1760" s="228"/>
      <c r="H1760" s="111"/>
      <c r="I1760" s="285"/>
      <c r="J1760" s="112"/>
      <c r="K1760" s="228"/>
      <c r="L1760" s="112"/>
      <c r="M1760" s="200"/>
      <c r="N1760" s="113"/>
    </row>
    <row r="1761" spans="1:14">
      <c r="A1761" s="389"/>
      <c r="B1761" s="390" t="s">
        <v>3893</v>
      </c>
      <c r="C1761" s="391" t="s">
        <v>3894</v>
      </c>
      <c r="D1761" s="390"/>
      <c r="E1761" s="390"/>
      <c r="F1761" s="392"/>
      <c r="G1761" s="393"/>
      <c r="H1761" s="167"/>
      <c r="I1761" s="389"/>
      <c r="J1761" s="177"/>
      <c r="K1761" s="393"/>
      <c r="L1761" s="168"/>
      <c r="M1761" s="225"/>
      <c r="N1761" s="178"/>
    </row>
    <row r="1762" spans="1:14" outlineLevel="1">
      <c r="A1762" s="104"/>
      <c r="B1762" s="38"/>
      <c r="C1762" s="110"/>
      <c r="D1762" s="38"/>
      <c r="E1762" s="38"/>
      <c r="F1762" s="111"/>
      <c r="G1762" s="228"/>
      <c r="H1762" s="111"/>
      <c r="I1762" s="285"/>
      <c r="J1762" s="112"/>
      <c r="K1762" s="228"/>
      <c r="L1762" s="112"/>
      <c r="M1762" s="200"/>
      <c r="N1762" s="113"/>
    </row>
    <row r="1763" spans="1:14" outlineLevel="1">
      <c r="A1763" s="120"/>
      <c r="B1763" s="122" t="s">
        <v>3895</v>
      </c>
      <c r="C1763" s="121" t="s">
        <v>3896</v>
      </c>
      <c r="D1763" s="122"/>
      <c r="E1763" s="122"/>
      <c r="F1763" s="123"/>
      <c r="G1763" s="230"/>
      <c r="H1763" s="167"/>
      <c r="I1763" s="120"/>
      <c r="J1763" s="124"/>
      <c r="K1763" s="230"/>
      <c r="L1763" s="168"/>
      <c r="M1763" s="202"/>
      <c r="N1763" s="125"/>
    </row>
    <row r="1764" spans="1:14" ht="98.25" outlineLevel="2">
      <c r="A1764" s="126" t="s">
        <v>3897</v>
      </c>
      <c r="B1764" s="127" t="s">
        <v>3898</v>
      </c>
      <c r="C1764" s="133" t="s">
        <v>3899</v>
      </c>
      <c r="D1764" s="39" t="s">
        <v>326</v>
      </c>
      <c r="E1764" s="128">
        <v>140</v>
      </c>
      <c r="F1764" s="100">
        <v>76430.5</v>
      </c>
      <c r="G1764" s="186">
        <f>F1764*E1764</f>
        <v>10700270</v>
      </c>
      <c r="H1764" s="100"/>
      <c r="I1764" s="187">
        <v>140</v>
      </c>
      <c r="J1764" s="101"/>
      <c r="K1764" s="186">
        <f>J1764*I1764</f>
        <v>0</v>
      </c>
      <c r="L1764" s="101"/>
      <c r="M1764" s="188"/>
      <c r="N1764" s="129"/>
    </row>
    <row r="1765" spans="1:14" ht="141" outlineLevel="2">
      <c r="A1765" s="126" t="s">
        <v>3900</v>
      </c>
      <c r="B1765" s="127" t="s">
        <v>3901</v>
      </c>
      <c r="C1765" s="133" t="s">
        <v>3902</v>
      </c>
      <c r="D1765" s="39" t="s">
        <v>88</v>
      </c>
      <c r="E1765" s="128">
        <v>450.75</v>
      </c>
      <c r="F1765" s="100">
        <v>191133.9</v>
      </c>
      <c r="G1765" s="186">
        <f>F1765*E1765</f>
        <v>86153605.424999997</v>
      </c>
      <c r="H1765" s="100"/>
      <c r="I1765" s="187">
        <v>450.75</v>
      </c>
      <c r="J1765" s="101"/>
      <c r="K1765" s="186">
        <f>J1765*I1765</f>
        <v>0</v>
      </c>
      <c r="L1765" s="101"/>
      <c r="M1765" s="188"/>
      <c r="N1765" s="129"/>
    </row>
    <row r="1766" spans="1:14" ht="407.25" outlineLevel="2">
      <c r="A1766" s="126" t="s">
        <v>3903</v>
      </c>
      <c r="B1766" s="127" t="s">
        <v>3904</v>
      </c>
      <c r="C1766" s="321" t="s">
        <v>3905</v>
      </c>
      <c r="D1766" s="39" t="s">
        <v>326</v>
      </c>
      <c r="E1766" s="128">
        <v>15</v>
      </c>
      <c r="F1766" s="100">
        <v>807012</v>
      </c>
      <c r="G1766" s="186">
        <f>F1766*E1766</f>
        <v>12105180</v>
      </c>
      <c r="H1766" s="100"/>
      <c r="I1766" s="187">
        <v>15</v>
      </c>
      <c r="J1766" s="101"/>
      <c r="K1766" s="186">
        <f>J1766*I1766</f>
        <v>0</v>
      </c>
      <c r="L1766" s="101"/>
      <c r="M1766" s="188"/>
      <c r="N1766" s="129"/>
    </row>
    <row r="1767" spans="1:14" ht="84.75" outlineLevel="2">
      <c r="A1767" s="126" t="s">
        <v>3906</v>
      </c>
      <c r="B1767" s="127" t="s">
        <v>3907</v>
      </c>
      <c r="C1767" s="133" t="s">
        <v>3908</v>
      </c>
      <c r="D1767" s="39" t="s">
        <v>81</v>
      </c>
      <c r="E1767" s="128">
        <v>179.7</v>
      </c>
      <c r="F1767" s="100">
        <v>1696778.18</v>
      </c>
      <c r="G1767" s="186">
        <f>F1767*E1767</f>
        <v>304911038.94599998</v>
      </c>
      <c r="H1767" s="100"/>
      <c r="I1767" s="187">
        <v>179.7</v>
      </c>
      <c r="J1767" s="101"/>
      <c r="K1767" s="186">
        <f>J1767*I1767</f>
        <v>0</v>
      </c>
      <c r="L1767" s="101"/>
      <c r="M1767" s="188"/>
      <c r="N1767" s="129"/>
    </row>
    <row r="1768" spans="1:14" outlineLevel="1">
      <c r="A1768" s="120"/>
      <c r="B1768" s="122"/>
      <c r="C1768" s="121" t="s">
        <v>3909</v>
      </c>
      <c r="D1768" s="122"/>
      <c r="E1768" s="122"/>
      <c r="F1768" s="123"/>
      <c r="G1768" s="230">
        <f>SUM(G1764:G1767)</f>
        <v>413870094.37099999</v>
      </c>
      <c r="H1768" s="167"/>
      <c r="I1768" s="120"/>
      <c r="J1768" s="124"/>
      <c r="K1768" s="230">
        <f>SUM(K1764:K1767)</f>
        <v>0</v>
      </c>
      <c r="L1768" s="168"/>
      <c r="M1768" s="202"/>
      <c r="N1768" s="125"/>
    </row>
    <row r="1769" spans="1:14" outlineLevel="1">
      <c r="A1769" s="104"/>
      <c r="B1769" s="38"/>
      <c r="C1769" s="110"/>
      <c r="D1769" s="38"/>
      <c r="E1769" s="38"/>
      <c r="F1769" s="111"/>
      <c r="G1769" s="228"/>
      <c r="H1769" s="111"/>
      <c r="I1769" s="285"/>
      <c r="J1769" s="112"/>
      <c r="K1769" s="228"/>
      <c r="L1769" s="112"/>
      <c r="M1769" s="200"/>
      <c r="N1769" s="113"/>
    </row>
    <row r="1770" spans="1:14" outlineLevel="1">
      <c r="A1770" s="120"/>
      <c r="B1770" s="122" t="s">
        <v>3910</v>
      </c>
      <c r="C1770" s="121" t="s">
        <v>3911</v>
      </c>
      <c r="D1770" s="122"/>
      <c r="E1770" s="122"/>
      <c r="F1770" s="123"/>
      <c r="G1770" s="230"/>
      <c r="H1770" s="167"/>
      <c r="I1770" s="120"/>
      <c r="J1770" s="124"/>
      <c r="K1770" s="230"/>
      <c r="L1770" s="168"/>
      <c r="M1770" s="202"/>
      <c r="N1770" s="125"/>
    </row>
    <row r="1771" spans="1:14" outlineLevel="2">
      <c r="A1771" s="104"/>
      <c r="B1771" s="38"/>
      <c r="C1771" s="110"/>
      <c r="D1771" s="38"/>
      <c r="E1771" s="38"/>
      <c r="F1771" s="111"/>
      <c r="G1771" s="228"/>
      <c r="H1771" s="111"/>
      <c r="I1771" s="285"/>
      <c r="J1771" s="112"/>
      <c r="K1771" s="228"/>
      <c r="L1771" s="112"/>
      <c r="M1771" s="200"/>
      <c r="N1771" s="113"/>
    </row>
    <row r="1772" spans="1:14" outlineLevel="2">
      <c r="A1772" s="138"/>
      <c r="B1772" s="139" t="s">
        <v>3912</v>
      </c>
      <c r="C1772" s="140" t="s">
        <v>3913</v>
      </c>
      <c r="D1772" s="139"/>
      <c r="E1772" s="139"/>
      <c r="F1772" s="141"/>
      <c r="G1772" s="231"/>
      <c r="H1772" s="167"/>
      <c r="I1772" s="138"/>
      <c r="J1772" s="142"/>
      <c r="K1772" s="231"/>
      <c r="L1772" s="168"/>
      <c r="M1772" s="206"/>
      <c r="N1772" s="143"/>
    </row>
    <row r="1773" spans="1:14" ht="70.5" outlineLevel="3">
      <c r="A1773" s="126" t="s">
        <v>3914</v>
      </c>
      <c r="B1773" s="127" t="s">
        <v>3915</v>
      </c>
      <c r="C1773" s="133" t="s">
        <v>3916</v>
      </c>
      <c r="D1773" s="39" t="s">
        <v>326</v>
      </c>
      <c r="E1773" s="128">
        <v>4</v>
      </c>
      <c r="F1773" s="100">
        <v>335129.39</v>
      </c>
      <c r="G1773" s="186">
        <f>F1773*E1773</f>
        <v>1340517.56</v>
      </c>
      <c r="H1773" s="100"/>
      <c r="I1773" s="187">
        <v>4</v>
      </c>
      <c r="J1773" s="101"/>
      <c r="K1773" s="186">
        <f>J1773*I1773</f>
        <v>0</v>
      </c>
      <c r="L1773" s="101"/>
      <c r="M1773" s="188"/>
      <c r="N1773" s="129"/>
    </row>
    <row r="1774" spans="1:14" ht="84.75" outlineLevel="3">
      <c r="A1774" s="126" t="s">
        <v>3917</v>
      </c>
      <c r="B1774" s="127" t="s">
        <v>3918</v>
      </c>
      <c r="C1774" s="133" t="s">
        <v>3919</v>
      </c>
      <c r="D1774" s="39" t="s">
        <v>326</v>
      </c>
      <c r="E1774" s="128">
        <v>8</v>
      </c>
      <c r="F1774" s="100">
        <v>295179.90000000002</v>
      </c>
      <c r="G1774" s="186">
        <f>F1774*E1774</f>
        <v>2361439.2000000002</v>
      </c>
      <c r="H1774" s="100"/>
      <c r="I1774" s="187">
        <v>8</v>
      </c>
      <c r="J1774" s="101"/>
      <c r="K1774" s="186">
        <f>J1774*I1774</f>
        <v>0</v>
      </c>
      <c r="L1774" s="101"/>
      <c r="M1774" s="188"/>
      <c r="N1774" s="129"/>
    </row>
    <row r="1775" spans="1:14" ht="70.5" outlineLevel="3">
      <c r="A1775" s="126" t="s">
        <v>3920</v>
      </c>
      <c r="B1775" s="127" t="s">
        <v>3921</v>
      </c>
      <c r="C1775" s="133" t="s">
        <v>3922</v>
      </c>
      <c r="D1775" s="39" t="s">
        <v>326</v>
      </c>
      <c r="E1775" s="128">
        <v>2</v>
      </c>
      <c r="F1775" s="100">
        <v>295179.90000000002</v>
      </c>
      <c r="G1775" s="186">
        <f>F1775*E1775</f>
        <v>590359.80000000005</v>
      </c>
      <c r="H1775" s="100"/>
      <c r="I1775" s="187">
        <v>2</v>
      </c>
      <c r="J1775" s="101"/>
      <c r="K1775" s="186">
        <f>J1775*I1775</f>
        <v>0</v>
      </c>
      <c r="L1775" s="101"/>
      <c r="M1775" s="188"/>
      <c r="N1775" s="129"/>
    </row>
    <row r="1776" spans="1:14" ht="70.5" outlineLevel="3">
      <c r="A1776" s="126" t="s">
        <v>3923</v>
      </c>
      <c r="B1776" s="127" t="s">
        <v>3924</v>
      </c>
      <c r="C1776" s="133" t="s">
        <v>3925</v>
      </c>
      <c r="D1776" s="39" t="s">
        <v>326</v>
      </c>
      <c r="E1776" s="128">
        <v>2</v>
      </c>
      <c r="F1776" s="100">
        <v>295179.90000000002</v>
      </c>
      <c r="G1776" s="186">
        <f>F1776*E1776</f>
        <v>590359.80000000005</v>
      </c>
      <c r="H1776" s="100"/>
      <c r="I1776" s="187">
        <v>2</v>
      </c>
      <c r="J1776" s="101"/>
      <c r="K1776" s="186">
        <f>J1776*I1776</f>
        <v>0</v>
      </c>
      <c r="L1776" s="101"/>
      <c r="M1776" s="188"/>
      <c r="N1776" s="129"/>
    </row>
    <row r="1777" spans="1:14" ht="70.5" outlineLevel="3">
      <c r="A1777" s="126" t="s">
        <v>3926</v>
      </c>
      <c r="B1777" s="127" t="s">
        <v>3927</v>
      </c>
      <c r="C1777" s="133" t="s">
        <v>3928</v>
      </c>
      <c r="D1777" s="39" t="s">
        <v>326</v>
      </c>
      <c r="E1777" s="128">
        <v>2</v>
      </c>
      <c r="F1777" s="100">
        <v>295179.90000000002</v>
      </c>
      <c r="G1777" s="186">
        <f>F1777*E1777</f>
        <v>590359.80000000005</v>
      </c>
      <c r="H1777" s="100"/>
      <c r="I1777" s="187">
        <v>2</v>
      </c>
      <c r="J1777" s="101"/>
      <c r="K1777" s="186">
        <f>J1777*I1777</f>
        <v>0</v>
      </c>
      <c r="L1777" s="101"/>
      <c r="M1777" s="188"/>
      <c r="N1777" s="129"/>
    </row>
    <row r="1778" spans="1:14" outlineLevel="3">
      <c r="A1778" s="104"/>
      <c r="B1778" s="38"/>
      <c r="C1778" s="110"/>
      <c r="D1778" s="38"/>
      <c r="E1778" s="38"/>
      <c r="F1778" s="111"/>
      <c r="G1778" s="228"/>
      <c r="H1778" s="111"/>
      <c r="I1778" s="285"/>
      <c r="J1778" s="112"/>
      <c r="K1778" s="228"/>
      <c r="L1778" s="112"/>
      <c r="M1778" s="200"/>
      <c r="N1778" s="113"/>
    </row>
    <row r="1779" spans="1:14" outlineLevel="2">
      <c r="A1779" s="138"/>
      <c r="B1779" s="139"/>
      <c r="C1779" s="140" t="s">
        <v>3929</v>
      </c>
      <c r="D1779" s="139"/>
      <c r="E1779" s="139"/>
      <c r="F1779" s="141"/>
      <c r="G1779" s="231">
        <f>SUM(G1773:G1777)</f>
        <v>5473036.1600000001</v>
      </c>
      <c r="H1779" s="167"/>
      <c r="I1779" s="138"/>
      <c r="J1779" s="142"/>
      <c r="K1779" s="231">
        <f>SUM(K1773:K1777)</f>
        <v>0</v>
      </c>
      <c r="L1779" s="168"/>
      <c r="M1779" s="206"/>
      <c r="N1779" s="143"/>
    </row>
    <row r="1780" spans="1:14" outlineLevel="2">
      <c r="A1780" s="104"/>
      <c r="B1780" s="38"/>
      <c r="C1780" s="110"/>
      <c r="D1780" s="38"/>
      <c r="E1780" s="38"/>
      <c r="F1780" s="111"/>
      <c r="G1780" s="228"/>
      <c r="H1780" s="111"/>
      <c r="I1780" s="285"/>
      <c r="J1780" s="112"/>
      <c r="K1780" s="228"/>
      <c r="L1780" s="112"/>
      <c r="M1780" s="200"/>
      <c r="N1780" s="113"/>
    </row>
    <row r="1781" spans="1:14" outlineLevel="2">
      <c r="A1781" s="138"/>
      <c r="B1781" s="139" t="s">
        <v>3930</v>
      </c>
      <c r="C1781" s="140" t="s">
        <v>3931</v>
      </c>
      <c r="D1781" s="139"/>
      <c r="E1781" s="139"/>
      <c r="F1781" s="141"/>
      <c r="G1781" s="231"/>
      <c r="H1781" s="167"/>
      <c r="I1781" s="138"/>
      <c r="J1781" s="142"/>
      <c r="K1781" s="231"/>
      <c r="L1781" s="168"/>
      <c r="M1781" s="206"/>
      <c r="N1781" s="143"/>
    </row>
    <row r="1782" spans="1:14" ht="56.25" outlineLevel="3">
      <c r="A1782" s="126" t="s">
        <v>3932</v>
      </c>
      <c r="B1782" s="127" t="s">
        <v>3933</v>
      </c>
      <c r="C1782" s="133" t="s">
        <v>3934</v>
      </c>
      <c r="D1782" s="39" t="s">
        <v>190</v>
      </c>
      <c r="E1782" s="128">
        <v>2237.63</v>
      </c>
      <c r="F1782" s="100">
        <v>13126.24</v>
      </c>
      <c r="G1782" s="186">
        <f>F1782*E1782</f>
        <v>29371668.411200002</v>
      </c>
      <c r="H1782" s="100"/>
      <c r="I1782" s="187">
        <v>2237.63</v>
      </c>
      <c r="J1782" s="101"/>
      <c r="K1782" s="186">
        <f>J1782*I1782</f>
        <v>0</v>
      </c>
      <c r="L1782" s="101"/>
      <c r="M1782" s="188"/>
      <c r="N1782" s="129"/>
    </row>
    <row r="1783" spans="1:14" ht="141" outlineLevel="3">
      <c r="A1783" s="126" t="s">
        <v>3935</v>
      </c>
      <c r="B1783" s="127" t="s">
        <v>3936</v>
      </c>
      <c r="C1783" s="145" t="s">
        <v>3937</v>
      </c>
      <c r="D1783" s="39" t="s">
        <v>88</v>
      </c>
      <c r="E1783" s="128">
        <v>34.64</v>
      </c>
      <c r="F1783" s="100">
        <v>38778.81</v>
      </c>
      <c r="G1783" s="186">
        <f>F1783*E1783</f>
        <v>1343297.9783999999</v>
      </c>
      <c r="H1783" s="100"/>
      <c r="I1783" s="187">
        <v>34.64</v>
      </c>
      <c r="J1783" s="101"/>
      <c r="K1783" s="186">
        <f>J1783*I1783</f>
        <v>0</v>
      </c>
      <c r="L1783" s="101"/>
      <c r="M1783" s="188"/>
      <c r="N1783" s="129"/>
    </row>
    <row r="1784" spans="1:14" ht="98.25" outlineLevel="3">
      <c r="A1784" s="126" t="s">
        <v>3938</v>
      </c>
      <c r="B1784" s="127" t="s">
        <v>3939</v>
      </c>
      <c r="C1784" s="133" t="s">
        <v>3940</v>
      </c>
      <c r="D1784" s="39" t="s">
        <v>326</v>
      </c>
      <c r="E1784" s="128">
        <v>104</v>
      </c>
      <c r="F1784" s="100">
        <v>30138.880000000001</v>
      </c>
      <c r="G1784" s="186">
        <f>F1784*E1784</f>
        <v>3134443.52</v>
      </c>
      <c r="H1784" s="100"/>
      <c r="I1784" s="187">
        <v>104</v>
      </c>
      <c r="J1784" s="101"/>
      <c r="K1784" s="186">
        <f>J1784*I1784</f>
        <v>0</v>
      </c>
      <c r="L1784" s="101"/>
      <c r="M1784" s="188"/>
      <c r="N1784" s="129"/>
    </row>
    <row r="1785" spans="1:14" ht="98.25" outlineLevel="3">
      <c r="A1785" s="126" t="s">
        <v>3941</v>
      </c>
      <c r="B1785" s="127" t="s">
        <v>3942</v>
      </c>
      <c r="C1785" s="133" t="s">
        <v>3943</v>
      </c>
      <c r="D1785" s="361" t="s">
        <v>88</v>
      </c>
      <c r="E1785" s="128">
        <v>135.63999999999999</v>
      </c>
      <c r="F1785" s="100">
        <v>99769.11</v>
      </c>
      <c r="G1785" s="186">
        <f>F1785*E1785</f>
        <v>13532682.080399999</v>
      </c>
      <c r="H1785" s="100"/>
      <c r="I1785" s="187">
        <v>135.63999999999999</v>
      </c>
      <c r="J1785" s="101"/>
      <c r="K1785" s="186">
        <f>J1785*I1785</f>
        <v>0</v>
      </c>
      <c r="L1785" s="101"/>
      <c r="M1785" s="188"/>
      <c r="N1785" s="129"/>
    </row>
    <row r="1786" spans="1:14" ht="28.5" outlineLevel="3">
      <c r="A1786" s="126" t="s">
        <v>3944</v>
      </c>
      <c r="B1786" s="127" t="s">
        <v>3945</v>
      </c>
      <c r="C1786" s="133" t="s">
        <v>3946</v>
      </c>
      <c r="D1786" s="39" t="s">
        <v>326</v>
      </c>
      <c r="E1786" s="128">
        <v>22</v>
      </c>
      <c r="F1786" s="100">
        <v>54194.63</v>
      </c>
      <c r="G1786" s="186">
        <f>F1786*E1786</f>
        <v>1192281.8599999999</v>
      </c>
      <c r="H1786" s="100"/>
      <c r="I1786" s="187">
        <v>22</v>
      </c>
      <c r="J1786" s="101"/>
      <c r="K1786" s="186">
        <f>J1786*I1786</f>
        <v>0</v>
      </c>
      <c r="L1786" s="101"/>
      <c r="M1786" s="188"/>
      <c r="N1786" s="129"/>
    </row>
    <row r="1787" spans="1:14" outlineLevel="3">
      <c r="A1787" s="104"/>
      <c r="B1787" s="38"/>
      <c r="C1787" s="110" t="s">
        <v>2263</v>
      </c>
      <c r="D1787" s="38"/>
      <c r="E1787" s="38"/>
      <c r="F1787" s="111"/>
      <c r="G1787" s="228"/>
      <c r="H1787" s="111"/>
      <c r="I1787" s="285"/>
      <c r="J1787" s="112"/>
      <c r="K1787" s="228"/>
      <c r="L1787" s="112"/>
      <c r="M1787" s="200"/>
      <c r="N1787" s="113"/>
    </row>
    <row r="1788" spans="1:14" outlineLevel="2">
      <c r="A1788" s="138"/>
      <c r="B1788" s="139"/>
      <c r="C1788" s="140" t="s">
        <v>3947</v>
      </c>
      <c r="D1788" s="139"/>
      <c r="E1788" s="139"/>
      <c r="F1788" s="141"/>
      <c r="G1788" s="231">
        <f>SUM(G1782:G1787)</f>
        <v>48574373.850000001</v>
      </c>
      <c r="H1788" s="167"/>
      <c r="I1788" s="138"/>
      <c r="J1788" s="142"/>
      <c r="K1788" s="231">
        <f>SUM(K1782:K1787)</f>
        <v>0</v>
      </c>
      <c r="L1788" s="168"/>
      <c r="M1788" s="206"/>
      <c r="N1788" s="143"/>
    </row>
    <row r="1789" spans="1:14" outlineLevel="2">
      <c r="A1789" s="104"/>
      <c r="B1789" s="38"/>
      <c r="C1789" s="110"/>
      <c r="D1789" s="38"/>
      <c r="E1789" s="38"/>
      <c r="F1789" s="111"/>
      <c r="G1789" s="228"/>
      <c r="H1789" s="111"/>
      <c r="I1789" s="285"/>
      <c r="J1789" s="112"/>
      <c r="K1789" s="228"/>
      <c r="L1789" s="112"/>
      <c r="M1789" s="200"/>
      <c r="N1789" s="113"/>
    </row>
    <row r="1790" spans="1:14" outlineLevel="1">
      <c r="A1790" s="120"/>
      <c r="B1790" s="122"/>
      <c r="C1790" s="121" t="s">
        <v>3948</v>
      </c>
      <c r="D1790" s="122"/>
      <c r="E1790" s="122"/>
      <c r="F1790" s="123"/>
      <c r="G1790" s="230">
        <f>G1788+G1779</f>
        <v>54047410.010000005</v>
      </c>
      <c r="H1790" s="167"/>
      <c r="I1790" s="120"/>
      <c r="J1790" s="124"/>
      <c r="K1790" s="230">
        <f>K1788+K1779</f>
        <v>0</v>
      </c>
      <c r="L1790" s="168"/>
      <c r="M1790" s="202"/>
      <c r="N1790" s="125"/>
    </row>
    <row r="1791" spans="1:14" outlineLevel="1">
      <c r="A1791" s="104"/>
      <c r="B1791" s="38"/>
      <c r="C1791" s="110"/>
      <c r="D1791" s="38"/>
      <c r="E1791" s="38"/>
      <c r="F1791" s="111"/>
      <c r="G1791" s="228"/>
      <c r="H1791" s="111"/>
      <c r="I1791" s="285"/>
      <c r="J1791" s="112"/>
      <c r="K1791" s="228"/>
      <c r="L1791" s="112"/>
      <c r="M1791" s="200"/>
      <c r="N1791" s="113"/>
    </row>
    <row r="1792" spans="1:14">
      <c r="A1792" s="114"/>
      <c r="B1792" s="115"/>
      <c r="C1792" s="116" t="s">
        <v>3949</v>
      </c>
      <c r="D1792" s="115"/>
      <c r="E1792" s="115"/>
      <c r="F1792" s="117"/>
      <c r="G1792" s="229">
        <f>SUM(G1790+G1768)</f>
        <v>467917504.38099998</v>
      </c>
      <c r="H1792" s="167"/>
      <c r="I1792" s="114"/>
      <c r="J1792" s="118"/>
      <c r="K1792" s="229">
        <f>SUM(K1790+K1768)</f>
        <v>0</v>
      </c>
      <c r="L1792" s="168"/>
      <c r="M1792" s="201"/>
      <c r="N1792" s="119"/>
    </row>
    <row r="1793" spans="1:14">
      <c r="A1793" s="104"/>
      <c r="B1793" s="38"/>
      <c r="C1793" s="110"/>
      <c r="D1793" s="38"/>
      <c r="E1793" s="38"/>
      <c r="F1793" s="111"/>
      <c r="G1793" s="228"/>
      <c r="H1793" s="111"/>
      <c r="I1793" s="285"/>
      <c r="J1793" s="112"/>
      <c r="K1793" s="228"/>
      <c r="L1793" s="112"/>
      <c r="M1793" s="200"/>
      <c r="N1793" s="113"/>
    </row>
    <row r="1794" spans="1:14">
      <c r="A1794" s="114"/>
      <c r="B1794" s="115" t="s">
        <v>3950</v>
      </c>
      <c r="C1794" s="116" t="s">
        <v>3951</v>
      </c>
      <c r="D1794" s="115"/>
      <c r="E1794" s="115"/>
      <c r="F1794" s="117"/>
      <c r="G1794" s="229"/>
      <c r="H1794" s="167"/>
      <c r="I1794" s="114"/>
      <c r="J1794" s="118"/>
      <c r="K1794" s="229"/>
      <c r="L1794" s="168"/>
      <c r="M1794" s="201"/>
      <c r="N1794" s="119"/>
    </row>
    <row r="1795" spans="1:14" ht="126.75" outlineLevel="1">
      <c r="A1795" s="126" t="s">
        <v>3952</v>
      </c>
      <c r="B1795" s="127" t="s">
        <v>3953</v>
      </c>
      <c r="C1795" s="135" t="s">
        <v>3954</v>
      </c>
      <c r="D1795" s="39" t="s">
        <v>3636</v>
      </c>
      <c r="E1795" s="128">
        <v>15</v>
      </c>
      <c r="F1795" s="100">
        <v>31168265.27</v>
      </c>
      <c r="G1795" s="186">
        <f t="shared" ref="G1795:G1803" si="125">F1795*E1795</f>
        <v>467523979.05000001</v>
      </c>
      <c r="H1795" s="100"/>
      <c r="I1795" s="187">
        <v>15</v>
      </c>
      <c r="J1795" s="101"/>
      <c r="K1795" s="186">
        <f t="shared" ref="K1795:K1803" si="126">J1795*I1795</f>
        <v>0</v>
      </c>
      <c r="L1795" s="101"/>
      <c r="M1795" s="188"/>
      <c r="N1795" s="129"/>
    </row>
    <row r="1796" spans="1:14" ht="84.75" outlineLevel="1">
      <c r="A1796" s="126" t="s">
        <v>3955</v>
      </c>
      <c r="B1796" s="127" t="s">
        <v>3956</v>
      </c>
      <c r="C1796" s="145" t="s">
        <v>3957</v>
      </c>
      <c r="D1796" s="39" t="s">
        <v>81</v>
      </c>
      <c r="E1796" s="128">
        <v>27.05</v>
      </c>
      <c r="F1796" s="100">
        <v>979139.76</v>
      </c>
      <c r="G1796" s="186">
        <f t="shared" si="125"/>
        <v>26485730.508000001</v>
      </c>
      <c r="H1796" s="100"/>
      <c r="I1796" s="187">
        <v>27.05</v>
      </c>
      <c r="J1796" s="101"/>
      <c r="K1796" s="186">
        <f t="shared" si="126"/>
        <v>0</v>
      </c>
      <c r="L1796" s="101"/>
      <c r="M1796" s="188"/>
      <c r="N1796" s="129"/>
    </row>
    <row r="1797" spans="1:14" ht="42" outlineLevel="1">
      <c r="A1797" s="126" t="s">
        <v>3958</v>
      </c>
      <c r="B1797" s="127" t="s">
        <v>3959</v>
      </c>
      <c r="C1797" s="133" t="s">
        <v>3960</v>
      </c>
      <c r="D1797" s="39" t="s">
        <v>92</v>
      </c>
      <c r="E1797" s="128">
        <v>1</v>
      </c>
      <c r="F1797" s="100">
        <v>4831400</v>
      </c>
      <c r="G1797" s="186">
        <f t="shared" si="125"/>
        <v>4831400</v>
      </c>
      <c r="H1797" s="100"/>
      <c r="I1797" s="187">
        <v>1</v>
      </c>
      <c r="J1797" s="101"/>
      <c r="K1797" s="186">
        <f t="shared" si="126"/>
        <v>0</v>
      </c>
      <c r="L1797" s="101"/>
      <c r="M1797" s="188"/>
      <c r="N1797" s="129"/>
    </row>
    <row r="1798" spans="1:14" outlineLevel="1">
      <c r="A1798" s="126" t="s">
        <v>3961</v>
      </c>
      <c r="B1798" s="127" t="s">
        <v>3962</v>
      </c>
      <c r="C1798" s="133" t="s">
        <v>3963</v>
      </c>
      <c r="D1798" s="39" t="s">
        <v>3636</v>
      </c>
      <c r="E1798" s="128">
        <v>4</v>
      </c>
      <c r="F1798" s="100">
        <v>650000</v>
      </c>
      <c r="G1798" s="186">
        <f t="shared" si="125"/>
        <v>2600000</v>
      </c>
      <c r="H1798" s="100"/>
      <c r="I1798" s="187">
        <v>4</v>
      </c>
      <c r="J1798" s="101"/>
      <c r="K1798" s="186">
        <f t="shared" si="126"/>
        <v>0</v>
      </c>
      <c r="L1798" s="101"/>
      <c r="M1798" s="188"/>
      <c r="N1798" s="129"/>
    </row>
    <row r="1799" spans="1:14" outlineLevel="1">
      <c r="A1799" s="126" t="s">
        <v>3964</v>
      </c>
      <c r="B1799" s="127" t="s">
        <v>3965</v>
      </c>
      <c r="C1799" s="133" t="s">
        <v>3966</v>
      </c>
      <c r="D1799" s="39" t="s">
        <v>3636</v>
      </c>
      <c r="E1799" s="128">
        <v>8</v>
      </c>
      <c r="F1799" s="100">
        <v>250000</v>
      </c>
      <c r="G1799" s="186">
        <f t="shared" si="125"/>
        <v>2000000</v>
      </c>
      <c r="H1799" s="100"/>
      <c r="I1799" s="187">
        <v>8</v>
      </c>
      <c r="J1799" s="101"/>
      <c r="K1799" s="186">
        <f t="shared" si="126"/>
        <v>0</v>
      </c>
      <c r="L1799" s="101"/>
      <c r="M1799" s="188"/>
      <c r="N1799" s="129"/>
    </row>
    <row r="1800" spans="1:14" outlineLevel="1">
      <c r="A1800" s="126" t="s">
        <v>3967</v>
      </c>
      <c r="B1800" s="127" t="s">
        <v>3968</v>
      </c>
      <c r="C1800" s="133" t="s">
        <v>3969</v>
      </c>
      <c r="D1800" s="39" t="s">
        <v>3636</v>
      </c>
      <c r="E1800" s="128">
        <v>8</v>
      </c>
      <c r="F1800" s="100">
        <v>250000</v>
      </c>
      <c r="G1800" s="186">
        <f t="shared" si="125"/>
        <v>2000000</v>
      </c>
      <c r="H1800" s="100"/>
      <c r="I1800" s="187">
        <v>8</v>
      </c>
      <c r="J1800" s="101"/>
      <c r="K1800" s="186">
        <f t="shared" si="126"/>
        <v>0</v>
      </c>
      <c r="L1800" s="101"/>
      <c r="M1800" s="188"/>
      <c r="N1800" s="129"/>
    </row>
    <row r="1801" spans="1:14" outlineLevel="1">
      <c r="A1801" s="126" t="s">
        <v>3970</v>
      </c>
      <c r="B1801" s="127" t="s">
        <v>3971</v>
      </c>
      <c r="C1801" s="133" t="s">
        <v>3972</v>
      </c>
      <c r="D1801" s="39" t="s">
        <v>3636</v>
      </c>
      <c r="E1801" s="128">
        <v>5</v>
      </c>
      <c r="F1801" s="100">
        <v>450000</v>
      </c>
      <c r="G1801" s="186">
        <f t="shared" si="125"/>
        <v>2250000</v>
      </c>
      <c r="H1801" s="100"/>
      <c r="I1801" s="187">
        <v>5</v>
      </c>
      <c r="J1801" s="101"/>
      <c r="K1801" s="186">
        <f t="shared" si="126"/>
        <v>0</v>
      </c>
      <c r="L1801" s="101"/>
      <c r="M1801" s="188"/>
      <c r="N1801" s="129"/>
    </row>
    <row r="1802" spans="1:14" outlineLevel="1">
      <c r="A1802" s="126" t="s">
        <v>3973</v>
      </c>
      <c r="B1802" s="127" t="s">
        <v>3974</v>
      </c>
      <c r="C1802" s="133" t="s">
        <v>3975</v>
      </c>
      <c r="D1802" s="39" t="s">
        <v>3636</v>
      </c>
      <c r="E1802" s="128">
        <v>5</v>
      </c>
      <c r="F1802" s="100">
        <v>300000</v>
      </c>
      <c r="G1802" s="186">
        <f t="shared" si="125"/>
        <v>1500000</v>
      </c>
      <c r="H1802" s="100"/>
      <c r="I1802" s="187">
        <v>5</v>
      </c>
      <c r="J1802" s="101"/>
      <c r="K1802" s="186">
        <f t="shared" si="126"/>
        <v>0</v>
      </c>
      <c r="L1802" s="101"/>
      <c r="M1802" s="188"/>
      <c r="N1802" s="129"/>
    </row>
    <row r="1803" spans="1:14" outlineLevel="1">
      <c r="A1803" s="126" t="s">
        <v>3976</v>
      </c>
      <c r="B1803" s="127" t="s">
        <v>3977</v>
      </c>
      <c r="C1803" s="133" t="s">
        <v>3978</v>
      </c>
      <c r="D1803" s="39" t="s">
        <v>326</v>
      </c>
      <c r="E1803" s="128">
        <v>150</v>
      </c>
      <c r="F1803" s="100">
        <v>84908.42</v>
      </c>
      <c r="G1803" s="186">
        <f t="shared" si="125"/>
        <v>12736263</v>
      </c>
      <c r="H1803" s="100"/>
      <c r="I1803" s="187">
        <v>150</v>
      </c>
      <c r="J1803" s="101"/>
      <c r="K1803" s="186">
        <f t="shared" si="126"/>
        <v>0</v>
      </c>
      <c r="L1803" s="101"/>
      <c r="M1803" s="188"/>
      <c r="N1803" s="129"/>
    </row>
    <row r="1804" spans="1:14" outlineLevel="1">
      <c r="A1804" s="104"/>
      <c r="B1804" s="38"/>
      <c r="C1804" s="110"/>
      <c r="D1804" s="38"/>
      <c r="E1804" s="105"/>
      <c r="F1804" s="111"/>
      <c r="G1804" s="228"/>
      <c r="H1804" s="111"/>
      <c r="I1804" s="104"/>
      <c r="J1804" s="112"/>
      <c r="K1804" s="228"/>
      <c r="L1804" s="112"/>
      <c r="M1804" s="200"/>
      <c r="N1804" s="113"/>
    </row>
    <row r="1805" spans="1:14">
      <c r="A1805" s="114"/>
      <c r="B1805" s="115"/>
      <c r="C1805" s="116" t="s">
        <v>3979</v>
      </c>
      <c r="D1805" s="115"/>
      <c r="E1805" s="115"/>
      <c r="F1805" s="117"/>
      <c r="G1805" s="229">
        <f>SUM(G1795:G1803)</f>
        <v>521927372.55800003</v>
      </c>
      <c r="H1805" s="111"/>
      <c r="I1805" s="114"/>
      <c r="J1805" s="118"/>
      <c r="K1805" s="229">
        <f>SUM(K1795:K1803)</f>
        <v>0</v>
      </c>
      <c r="L1805" s="168"/>
      <c r="M1805" s="201"/>
      <c r="N1805" s="119"/>
    </row>
    <row r="1806" spans="1:14">
      <c r="A1806" s="104"/>
      <c r="B1806" s="38"/>
      <c r="C1806" s="110"/>
      <c r="D1806" s="38"/>
      <c r="E1806" s="105"/>
      <c r="F1806" s="111"/>
      <c r="G1806" s="228"/>
      <c r="H1806" s="111"/>
      <c r="I1806" s="104"/>
      <c r="J1806" s="112"/>
      <c r="K1806" s="228"/>
      <c r="L1806" s="112"/>
      <c r="M1806" s="200"/>
      <c r="N1806" s="113"/>
    </row>
    <row r="1807" spans="1:14" outlineLevel="1">
      <c r="A1807" s="104"/>
      <c r="B1807" s="38"/>
      <c r="C1807" s="110"/>
      <c r="D1807" s="38"/>
      <c r="E1807" s="394"/>
      <c r="F1807" s="111"/>
      <c r="G1807" s="395"/>
      <c r="H1807" s="111"/>
      <c r="I1807" s="396"/>
      <c r="J1807" s="112"/>
      <c r="K1807" s="395"/>
      <c r="L1807" s="112"/>
      <c r="M1807" s="200"/>
      <c r="N1807" s="179"/>
    </row>
    <row r="1808" spans="1:14" ht="15" customHeight="1">
      <c r="A1808" s="180" t="s">
        <v>3980</v>
      </c>
      <c r="B1808" s="397" t="s">
        <v>3981</v>
      </c>
      <c r="C1808" s="397"/>
      <c r="D1808" s="397"/>
      <c r="E1808" s="398"/>
      <c r="G1808" s="236"/>
      <c r="I1808" s="399"/>
      <c r="J1808" s="181"/>
      <c r="K1808" s="264"/>
      <c r="M1808" s="226"/>
      <c r="N1808" s="182"/>
    </row>
    <row r="1809" spans="1:14" ht="15" customHeight="1">
      <c r="A1809" s="180"/>
      <c r="B1809" s="397"/>
      <c r="C1809" s="397"/>
      <c r="D1809" s="397"/>
      <c r="E1809" s="183"/>
      <c r="F1809" s="183"/>
      <c r="G1809" s="235"/>
      <c r="I1809" s="400"/>
      <c r="J1809" s="272"/>
      <c r="K1809" s="401"/>
      <c r="M1809" s="270"/>
      <c r="N1809" s="269"/>
    </row>
    <row r="1810" spans="1:14" ht="17.100000000000001">
      <c r="A1810" s="402"/>
      <c r="B1810" s="403"/>
      <c r="C1810" s="403"/>
      <c r="D1810" s="403"/>
      <c r="E1810" s="41" t="s">
        <v>3982</v>
      </c>
      <c r="F1810" s="42"/>
      <c r="G1810" s="43"/>
      <c r="H1810" s="404"/>
      <c r="I1810" s="41" t="s">
        <v>3982</v>
      </c>
      <c r="J1810" s="11"/>
      <c r="K1810" s="43"/>
    </row>
    <row r="1811" spans="1:14">
      <c r="A1811" s="39"/>
      <c r="B1811" s="39"/>
      <c r="C1811" s="405"/>
      <c r="D1811" s="39"/>
    </row>
    <row r="1812" spans="1:14" ht="18.95" customHeight="1">
      <c r="A1812" s="622" t="s">
        <v>3983</v>
      </c>
      <c r="B1812" s="622"/>
      <c r="C1812" s="622"/>
      <c r="D1812" s="623"/>
      <c r="E1812" s="44" t="s">
        <v>3984</v>
      </c>
      <c r="F1812" s="45"/>
      <c r="G1812" s="46">
        <f>G1805+G1792+G1759+G1683+G1645+G1639+G1632+G1622+G1401+G856+G774+G596+G332+G255+G215+G174+G156+G66+G41+G32</f>
        <v>103958751016.26595</v>
      </c>
      <c r="H1812" s="32"/>
      <c r="I1812" s="44" t="s">
        <v>3984</v>
      </c>
      <c r="J1812" s="10"/>
      <c r="K1812" s="46">
        <f>K1805+K1792+K1759+K1683+K1645+K1639+K1632+K1622+K1401+K856+K774+K596+K332+K255+K215+K174+K156+K66+K41+K32</f>
        <v>0</v>
      </c>
      <c r="L1812" s="4"/>
    </row>
    <row r="1813" spans="1:14" ht="15" customHeight="1">
      <c r="A1813" s="406" t="s">
        <v>3985</v>
      </c>
      <c r="B1813" s="407"/>
      <c r="C1813" s="407"/>
      <c r="D1813" s="407"/>
      <c r="E1813" s="408"/>
      <c r="F1813" s="408"/>
      <c r="G1813" s="47"/>
      <c r="H1813" s="32"/>
      <c r="I1813" s="48"/>
      <c r="J1813" s="9"/>
      <c r="K1813" s="394"/>
      <c r="L1813" s="4"/>
    </row>
    <row r="1814" spans="1:14" s="5" customFormat="1" ht="39.6" customHeight="1">
      <c r="A1814" s="409" t="s">
        <v>638</v>
      </c>
      <c r="B1814" s="620" t="s">
        <v>3986</v>
      </c>
      <c r="C1814" s="620"/>
      <c r="D1814" s="621"/>
      <c r="E1814" s="410" t="s">
        <v>3987</v>
      </c>
      <c r="F1814" s="411"/>
      <c r="G1814" s="412"/>
      <c r="H1814" s="413"/>
      <c r="I1814" s="410" t="s">
        <v>3987</v>
      </c>
      <c r="J1814" s="27"/>
      <c r="K1814" s="412"/>
      <c r="L1814" s="194"/>
      <c r="M1814" s="1"/>
      <c r="N1814" s="1"/>
    </row>
    <row r="1815" spans="1:14" s="5" customFormat="1" ht="39" customHeight="1">
      <c r="A1815" s="409" t="s">
        <v>1858</v>
      </c>
      <c r="B1815" s="620" t="s">
        <v>3988</v>
      </c>
      <c r="C1815" s="620"/>
      <c r="D1815" s="621"/>
      <c r="E1815" s="410" t="s">
        <v>3989</v>
      </c>
      <c r="F1815" s="412"/>
      <c r="G1815" s="49">
        <v>0.15359999999999999</v>
      </c>
      <c r="H1815" s="413"/>
      <c r="I1815" s="410" t="s">
        <v>3989</v>
      </c>
      <c r="J1815" s="28"/>
      <c r="K1815" s="49">
        <v>0.15359999999999999</v>
      </c>
      <c r="L1815" s="194"/>
      <c r="M1815" s="1"/>
      <c r="N1815" s="1"/>
    </row>
    <row r="1816" spans="1:14" s="5" customFormat="1" ht="30.95" customHeight="1">
      <c r="A1816" s="409" t="s">
        <v>3112</v>
      </c>
      <c r="B1816" s="620" t="s">
        <v>3990</v>
      </c>
      <c r="C1816" s="620"/>
      <c r="D1816" s="621"/>
      <c r="E1816" s="410" t="s">
        <v>3991</v>
      </c>
      <c r="F1816" s="412"/>
      <c r="G1816" s="49">
        <v>0.05</v>
      </c>
      <c r="H1816" s="413"/>
      <c r="I1816" s="410" t="s">
        <v>3991</v>
      </c>
      <c r="J1816" s="28"/>
      <c r="K1816" s="49">
        <v>0.05</v>
      </c>
      <c r="L1816" s="194"/>
      <c r="M1816" s="1"/>
      <c r="N1816" s="1"/>
    </row>
    <row r="1817" spans="1:14" s="5" customFormat="1" ht="50.45" customHeight="1">
      <c r="A1817" s="409" t="s">
        <v>3992</v>
      </c>
      <c r="B1817" s="620" t="s">
        <v>3993</v>
      </c>
      <c r="C1817" s="620"/>
      <c r="D1817" s="624"/>
      <c r="E1817" s="50" t="s">
        <v>3994</v>
      </c>
      <c r="F1817" s="51"/>
      <c r="G1817" s="49">
        <f>SUM(G1815:G1816)</f>
        <v>0.2036</v>
      </c>
      <c r="H1817" s="413"/>
      <c r="I1817" s="50" t="s">
        <v>3994</v>
      </c>
      <c r="J1817" s="29"/>
      <c r="K1817" s="49">
        <f>SUM(K1815:K1816)</f>
        <v>0.2036</v>
      </c>
      <c r="L1817" s="194"/>
      <c r="M1817" s="1"/>
      <c r="N1817" s="1"/>
    </row>
    <row r="1818" spans="1:14" s="5" customFormat="1" ht="30.95" customHeight="1">
      <c r="A1818" s="409" t="s">
        <v>3995</v>
      </c>
      <c r="B1818" s="620" t="s">
        <v>3996</v>
      </c>
      <c r="C1818" s="620"/>
      <c r="D1818" s="620"/>
      <c r="E1818" s="48"/>
      <c r="F1818" s="48"/>
      <c r="G1818" s="414"/>
      <c r="H1818" s="413"/>
      <c r="I1818" s="48"/>
      <c r="J1818" s="9"/>
      <c r="K1818" s="414"/>
      <c r="L1818" s="194"/>
      <c r="M1818" s="9"/>
    </row>
    <row r="1819" spans="1:14" s="5" customFormat="1" ht="30.95" customHeight="1">
      <c r="A1819" s="409" t="s">
        <v>3995</v>
      </c>
      <c r="B1819" s="620" t="s">
        <v>3997</v>
      </c>
      <c r="C1819" s="620"/>
      <c r="D1819" s="620"/>
      <c r="E1819" s="32"/>
      <c r="F1819" s="32"/>
      <c r="G1819" s="8"/>
      <c r="H1819" s="413"/>
      <c r="I1819" s="32"/>
      <c r="J1819" s="4"/>
      <c r="K1819" s="8"/>
      <c r="L1819" s="194"/>
      <c r="M1819" s="4"/>
      <c r="N1819" s="7"/>
    </row>
    <row r="1820" spans="1:14" s="5" customFormat="1" ht="37.700000000000003" customHeight="1">
      <c r="A1820" s="40"/>
      <c r="B1820" s="620" t="s">
        <v>3998</v>
      </c>
      <c r="C1820" s="620"/>
      <c r="D1820" s="620"/>
      <c r="E1820" s="32"/>
      <c r="F1820" s="32"/>
      <c r="G1820" s="415"/>
      <c r="H1820" s="413"/>
      <c r="I1820" s="32"/>
      <c r="J1820" s="4"/>
      <c r="K1820" s="415"/>
      <c r="L1820" s="194"/>
      <c r="M1820" s="4"/>
      <c r="N1820" s="6"/>
    </row>
    <row r="1821" spans="1:14" s="5" customFormat="1" ht="46.35" customHeight="1">
      <c r="A1821" s="40"/>
      <c r="B1821" s="620" t="s">
        <v>3999</v>
      </c>
      <c r="C1821" s="620"/>
      <c r="D1821" s="620"/>
      <c r="E1821" s="32"/>
      <c r="F1821" s="32"/>
      <c r="G1821" s="33"/>
      <c r="H1821" s="413"/>
      <c r="I1821" s="32"/>
      <c r="J1821" s="4"/>
      <c r="K1821" s="33"/>
      <c r="L1821" s="194"/>
      <c r="M1821" s="4"/>
      <c r="N1821" s="3"/>
    </row>
    <row r="1822" spans="1:14" s="5" customFormat="1" ht="90.6" customHeight="1">
      <c r="A1822" s="40"/>
      <c r="B1822" s="620" t="s">
        <v>4000</v>
      </c>
      <c r="C1822" s="620"/>
      <c r="D1822" s="620"/>
      <c r="E1822" s="32"/>
      <c r="F1822" s="32"/>
      <c r="G1822" s="33"/>
      <c r="H1822" s="413"/>
      <c r="I1822" s="32"/>
      <c r="J1822" s="4"/>
      <c r="K1822" s="33"/>
      <c r="L1822" s="194"/>
      <c r="M1822" s="4"/>
      <c r="N1822" s="3"/>
    </row>
    <row r="1823" spans="1:14" s="5" customFormat="1" ht="30.95" customHeight="1">
      <c r="A1823" s="409" t="s">
        <v>1354</v>
      </c>
      <c r="B1823" s="620" t="s">
        <v>4001</v>
      </c>
      <c r="C1823" s="620"/>
      <c r="D1823" s="620"/>
      <c r="E1823" s="32"/>
      <c r="F1823" s="32"/>
      <c r="G1823" s="33"/>
      <c r="H1823" s="413"/>
      <c r="I1823" s="32"/>
      <c r="J1823" s="4"/>
      <c r="K1823" s="33"/>
      <c r="L1823" s="194"/>
      <c r="M1823" s="4"/>
      <c r="N1823" s="3"/>
    </row>
    <row r="1824" spans="1:14" s="5" customFormat="1" ht="38.450000000000003" customHeight="1">
      <c r="A1824" s="409" t="s">
        <v>3385</v>
      </c>
      <c r="B1824" s="620" t="s">
        <v>4002</v>
      </c>
      <c r="C1824" s="620"/>
      <c r="D1824" s="620"/>
      <c r="E1824" s="32"/>
      <c r="F1824" s="32"/>
      <c r="G1824" s="33"/>
      <c r="H1824" s="413"/>
      <c r="I1824" s="32"/>
      <c r="J1824" s="4"/>
      <c r="K1824" s="33"/>
      <c r="L1824" s="194"/>
      <c r="M1824" s="4"/>
      <c r="N1824" s="3"/>
    </row>
    <row r="1825" spans="1:14" s="5" customFormat="1" ht="38.450000000000003" customHeight="1">
      <c r="A1825" s="409" t="s">
        <v>586</v>
      </c>
      <c r="B1825" s="620" t="s">
        <v>4003</v>
      </c>
      <c r="C1825" s="620"/>
      <c r="D1825" s="620"/>
      <c r="E1825" s="32"/>
      <c r="F1825" s="32"/>
      <c r="G1825" s="33"/>
      <c r="H1825" s="32"/>
      <c r="I1825" s="32"/>
      <c r="J1825" s="4"/>
      <c r="K1825" s="33"/>
      <c r="L1825" s="4"/>
      <c r="M1825" s="4"/>
      <c r="N1825" s="3"/>
    </row>
    <row r="1826" spans="1:14">
      <c r="A1826" s="335"/>
      <c r="B1826" s="52"/>
      <c r="C1826" s="52"/>
      <c r="D1826" s="52"/>
      <c r="E1826" s="32"/>
      <c r="F1826" s="32"/>
      <c r="G1826" s="33"/>
      <c r="H1826" s="32"/>
      <c r="I1826" s="32"/>
      <c r="J1826" s="4"/>
      <c r="K1826" s="33"/>
      <c r="L1826" s="4"/>
      <c r="M1826" s="4"/>
      <c r="N1826" s="3"/>
    </row>
    <row r="1827" spans="1:14">
      <c r="A1827" s="40"/>
      <c r="B1827" s="52"/>
      <c r="C1827" s="52"/>
      <c r="D1827" s="52"/>
      <c r="E1827" s="32"/>
      <c r="F1827" s="32"/>
      <c r="G1827" s="33"/>
      <c r="H1827" s="32"/>
      <c r="I1827" s="32"/>
      <c r="J1827" s="4"/>
      <c r="K1827" s="33"/>
      <c r="L1827" s="4"/>
      <c r="M1827" s="4"/>
      <c r="N1827" s="3"/>
    </row>
    <row r="1828" spans="1:14">
      <c r="A1828" s="40"/>
      <c r="B1828" s="53"/>
      <c r="C1828" s="53"/>
      <c r="D1828" s="53"/>
      <c r="E1828" s="32"/>
      <c r="F1828" s="32"/>
      <c r="G1828" s="33"/>
      <c r="H1828" s="32"/>
      <c r="I1828" s="32"/>
      <c r="J1828" s="4"/>
      <c r="K1828" s="33"/>
      <c r="L1828" s="4"/>
      <c r="M1828" s="4"/>
      <c r="N1828" s="3"/>
    </row>
    <row r="1829" spans="1:14">
      <c r="A1829" s="40"/>
      <c r="B1829" s="52"/>
      <c r="C1829" s="52"/>
      <c r="D1829" s="52"/>
      <c r="E1829" s="32"/>
      <c r="F1829" s="32"/>
      <c r="G1829" s="33"/>
      <c r="H1829" s="32"/>
      <c r="I1829" s="32"/>
      <c r="J1829" s="4"/>
      <c r="K1829" s="33"/>
      <c r="L1829" s="4"/>
      <c r="M1829" s="4"/>
      <c r="N1829" s="3"/>
    </row>
    <row r="1830" spans="1:14">
      <c r="A1830" s="40"/>
      <c r="B1830" s="52"/>
      <c r="C1830" s="52"/>
      <c r="D1830" s="52"/>
      <c r="H1830" s="32"/>
      <c r="L1830" s="4"/>
      <c r="N1830" s="2"/>
    </row>
    <row r="1831" spans="1:14">
      <c r="A1831" s="40"/>
      <c r="B1831" s="52"/>
      <c r="C1831" s="52"/>
      <c r="D1831" s="52"/>
      <c r="H1831" s="32"/>
      <c r="L1831" s="4"/>
      <c r="N1831" s="2"/>
    </row>
    <row r="1832" spans="1:14">
      <c r="A1832" s="40"/>
      <c r="B1832" s="52"/>
      <c r="C1832" s="52"/>
      <c r="D1832" s="52"/>
      <c r="H1832" s="32"/>
      <c r="L1832" s="4"/>
      <c r="N1832" s="2"/>
    </row>
    <row r="1833" spans="1:14">
      <c r="A1833" s="40"/>
      <c r="B1833" s="52"/>
      <c r="C1833" s="52"/>
      <c r="D1833" s="52"/>
      <c r="H1833" s="32"/>
      <c r="L1833" s="4"/>
      <c r="N1833" s="2"/>
    </row>
    <row r="1834" spans="1:14">
      <c r="A1834" s="40"/>
      <c r="B1834" s="52"/>
      <c r="C1834" s="52"/>
      <c r="D1834" s="52"/>
      <c r="H1834" s="32"/>
      <c r="L1834" s="4"/>
      <c r="N1834" s="2"/>
    </row>
    <row r="1835" spans="1:14">
      <c r="A1835" s="40"/>
      <c r="B1835" s="52"/>
      <c r="C1835" s="52"/>
      <c r="D1835" s="52"/>
      <c r="H1835" s="32"/>
      <c r="L1835" s="4"/>
      <c r="N1835" s="2"/>
    </row>
    <row r="1836" spans="1:14">
      <c r="A1836" s="40"/>
      <c r="B1836" s="416"/>
      <c r="C1836" s="416"/>
      <c r="D1836" s="416"/>
      <c r="N1836" s="2"/>
    </row>
    <row r="1837" spans="1:14">
      <c r="N1837" s="2"/>
    </row>
    <row r="1838" spans="1:14">
      <c r="N1838" s="2"/>
    </row>
    <row r="1839" spans="1:14">
      <c r="N1839" s="2"/>
    </row>
    <row r="1840" spans="1:14">
      <c r="N1840" s="2"/>
    </row>
    <row r="1841" spans="14:14">
      <c r="N1841" s="2"/>
    </row>
  </sheetData>
  <mergeCells count="13">
    <mergeCell ref="B1824:D1824"/>
    <mergeCell ref="B1825:D1825"/>
    <mergeCell ref="B1822:D1822"/>
    <mergeCell ref="B1823:D1823"/>
    <mergeCell ref="B1821:D1821"/>
    <mergeCell ref="B1814:D1814"/>
    <mergeCell ref="B1819:D1819"/>
    <mergeCell ref="B1820:D1820"/>
    <mergeCell ref="A1812:D1812"/>
    <mergeCell ref="B1815:D1815"/>
    <mergeCell ref="B1816:D1816"/>
    <mergeCell ref="B1817:D1817"/>
    <mergeCell ref="B1818:D1818"/>
  </mergeCells>
  <hyperlinks>
    <hyperlink ref="B1821" display="En la carpeta de 2. Cotizaciones Se encuentra relacionado las cotizaciones solicitadas para las actividades del presupuesto, adicional en algunos casos fueron utilizados los precios de lista de algunos insumos" xr:uid="{59F078E0-4003-814A-B264-78AF6A241A71}"/>
    <hyperlink ref="B1820" display="Para los materiales o insumos de exportación dentro del presupuesto, se maneja una TRM de $4298.31 COP (24-04-25), fuente: https://www.dolar-colombia.com/mes/2025-04" xr:uid="{EC1C5D59-A913-3D4C-92D0-6B5C3A38E3EC}"/>
    <hyperlink ref="B1819" display="Los precios para estos ítems fueron asignados por la ESU (Ing Juan Villa), de igual manera se presenta una cotización para estas actividades ASEO" xr:uid="{0879934A-AEFC-0B42-9752-301E984E6FBA}"/>
    <hyperlink ref="B1816" display="La información utilizada como base para el presupuesto eléctrico, fue con los precios de lista que maneja el diseñador y cotizaciones anexas a la información ELECTRICO" xr:uid="{5CBAD612-B7DE-F749-AD35-2845B0F4A886}"/>
    <hyperlink ref="B1815" display="La información utilizada como base para el presupuesto de Aire acondicionado, fue con los precios de lista que maneja el diseñador. AIRE ACONDICIONADO" xr:uid="{9A4FB23C-9F86-6747-820E-04182411047E}"/>
    <hyperlink ref="B1814" display="La información utilizada como base para el presupuesto de RCI, fue con los precios de lista que maneja el diseñador. RCI" xr:uid="{87E86729-BDAE-3647-AEB3-F499ADA35BA0}"/>
    <hyperlink ref="C1627" display="Suministro, transporte, instalación, ajuste y puesta en marcha de equipo Malacate - Ascensor nexies GPX MRL - Sin sala de máquinas, marca Mitsubishi o similar, con capacidad de 8 personas (630 kg) con apertura central, velocidad 1.75 m/seg - 105 m/min. número de entradas y paradas 7 por el mismo lado, operación 1c-2bc colectiva selectiva automaticen ambos sentidos. recorrido de 30 metros, fabricado bajo normas JIS (Japonesa) /melco std,control VFgloOC, voltaje variable y frecuencia variable, sistema de nivelación controlado electrónicamente por microprocesador y renivelación automática con una precisión de más o menos 5mm, ancho y altura útil de 800mmx2100 mm, con medidas interiores de 1100mm de ancho x 1400 mm de fondo x 2370 de alto. procedencia importada (máquina control, señalización, transmisión de señales, guías y seguros) de la planta de MÉXICO. La cabina, puertas, base de máquinas, contrapeso, soportes de guías, etc de la planta de Bello - Antioquia. Panel frontal, puerta cabin" xr:uid="{906E5A71-838C-554E-BD67-0B59607270ED}"/>
    <hyperlink ref="C1451" display="Suministro, transporte e instalación de Planta de emergencia de 563 kVA-450 kW modo de operación continuo, 208/120 V. 60 Hz, cabinada,  trifásica, 1800 RPM, Cummins o similar, 6 cylinders en línea, remoto control panel. Incluye tanque de combustible auxiliar para autonomía de 72 horas en planta de 500 kW y los materiales necesarios para su correcto funcionamiento. TRM  $4298.31 COP (24-04-25), fuente: https://www.dolar-colombia.com/mes/2025-04" xr:uid="{8774C195-890A-1945-93B6-CB463FC1B144}"/>
    <hyperlink ref="C1450" display="Suministro, transporte e instalación de Planta de emergencia de 850 kVA-630 kW-440/254 V Standby Power, cabinada, 60 Hz, trifásica, 1800 RPM, Cummins o similar, 6 cylinders en línea, remoto control panel y los materiales necesarios para su correcto funcionamiento. TRM  $4298.31 COP (24-04-25), fuente: https://www.dolar-colombia.com/mes/2025-04" xr:uid="{20F5CD84-5C3B-4F46-927C-4F67AFC1CE4E}"/>
    <hyperlink ref="C1449" display="Suministro, transporte e instalación de Planta de emergencia de 850 kVA-630 kW-208/120 V Standby Power, cabinada, 60 Hz, trifásica, 1800 RPM, Cummins o similar, 6 cylinders en línea, remoto control panel y los materiales necesarios para su correcto funcionamiento. TRM  $4298.31 COP (24-04-25), fuente: https://www.dolar-colombia.com/mes/2025-04" xr:uid="{2813C52A-DC1E-7443-B4A3-4A0860E61CBD}"/>
    <hyperlink ref="C1406" display="Suministro transporte e instalación de sistema solar fotovoltaico a todo costo, incluye paneles solares JA SOLAR 570Wp o equivalentes, Inversor GROWATT MAC 70KTL3-X MV,Cable solar, conectores MC4 -- [pares], perfiles reguladores Alurack 4,2 m, tornillos galvanizados autoperforantes 2&quot;,ganchos, arandelasy tuercas, MCLAMS ALURACK, uniones ALURACK, bronco y tela, caja metálica 12x12, caja plástica 15x15, E CLAMPS, L alurack, herraje de paso 15x15, tubería coraza 2&quot;, tubería IMC 2&quot;, Tuercas y contratuercas 2&quot; con polo a tierra, tubería PVC 2&quot;, curva PVC 2&quot;, tubería EMT 2&quot;, Curva PVC 2&quot;, tubería EMT 3 1/2&quot;, curva emt 3 1/2&quot;, jumpers  (20cm x 40 uni), cableado # 1/0 AWG Cu THHN/THWN-2, # 4/0 AWG  Cu THHN/THWN-2, #6 DESNUDO Cu THHN/THWN-2, #2 DESNUDO Cu THHN/THWN-2, varilla de cooperwell, conector tipo tornillo,  grapa tornillo partido, conector en C #1/0, tablero AC 12 ctos, cemento, arena, grava, prensa stopa PG-29, breaker 3X125A Caja Moleada, riel omega, caja bornera AC 160A, espuma sikab" xr:uid="{D628C48C-00CE-5E44-97B5-46BB064352C1}"/>
    <hyperlink ref="C709" display="POZO EYECTOR. Construcción de pozo para recolección de aguas subterráneas de 1,2x 1,2 m x altura hasta 5 m. (medidas internas) en concreto de 21Mpa. con impermeabilizante integral tipo Sika o equivalente, con concrefibra el piso y tapa en concreto, la tapa con su respectivo herraje. Incluye suministro, transporte e instalación de los materiales, formaleta, vibrado, excavación, colocación de acero y todos los elementos necesarios para su correcta construcción y funcionamiento. Según diseño y especificaciones de la empresa de alcantarillado.&amp;#10;. TRM $4298.31 (24-04-25), fuente: https://www.dolar-colombia.com/mes/2025-04" xr:uid="{167A2259-5268-E347-8DA6-24ED2E677B7B}"/>
  </hyperlinks>
  <pageMargins left="0.46999999880790699" right="0.35333332419395402" top="0.479999989271164" bottom="0.47333332896232599"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E158-0C11-42B3-8662-CB32D4D952FD}">
  <sheetPr>
    <tabColor rgb="FF3709C9"/>
    <outlinePr summaryBelow="0" summaryRight="0"/>
  </sheetPr>
  <dimension ref="A1:R1012"/>
  <sheetViews>
    <sheetView tabSelected="1" topLeftCell="A13" zoomScale="139" zoomScaleNormal="70" workbookViewId="0">
      <selection activeCell="H1" sqref="H1:H1048576"/>
    </sheetView>
  </sheetViews>
  <sheetFormatPr defaultColWidth="14.42578125" defaultRowHeight="12"/>
  <cols>
    <col min="1" max="1" width="6.85546875" style="565" customWidth="1"/>
    <col min="2" max="2" width="67.140625" style="565" customWidth="1"/>
    <col min="3" max="4" width="14.42578125" style="565"/>
    <col min="5" max="5" width="19.140625" style="454" customWidth="1"/>
    <col min="6" max="6" width="24" style="417" customWidth="1"/>
    <col min="7" max="16384" width="14.42578125" style="417"/>
  </cols>
  <sheetData>
    <row r="1" spans="1:18">
      <c r="A1" s="460" t="s">
        <v>23</v>
      </c>
      <c r="B1" s="460"/>
      <c r="C1" s="460"/>
      <c r="D1" s="460"/>
      <c r="E1" s="455"/>
      <c r="F1" s="455"/>
    </row>
    <row r="2" spans="1:18" ht="12.95">
      <c r="A2" s="461" t="s">
        <v>3985</v>
      </c>
      <c r="B2" s="462" t="s">
        <v>4004</v>
      </c>
      <c r="C2" s="461" t="s">
        <v>4005</v>
      </c>
      <c r="D2" s="463" t="s">
        <v>4</v>
      </c>
      <c r="E2" s="418" t="s">
        <v>4006</v>
      </c>
      <c r="F2" s="419" t="s">
        <v>4007</v>
      </c>
      <c r="G2" s="420"/>
      <c r="H2" s="420"/>
      <c r="I2" s="420"/>
      <c r="J2" s="420"/>
      <c r="K2" s="420"/>
      <c r="L2" s="420"/>
      <c r="M2" s="420"/>
      <c r="N2" s="420"/>
      <c r="O2" s="420"/>
      <c r="P2" s="420"/>
      <c r="Q2" s="420"/>
      <c r="R2" s="420"/>
    </row>
    <row r="3" spans="1:18" ht="12.95">
      <c r="A3" s="464">
        <v>1</v>
      </c>
      <c r="B3" s="465" t="s">
        <v>4008</v>
      </c>
      <c r="C3" s="466"/>
      <c r="D3" s="467"/>
      <c r="E3" s="422"/>
      <c r="F3" s="421"/>
      <c r="G3" s="420"/>
      <c r="H3" s="420"/>
      <c r="I3" s="420"/>
      <c r="J3" s="420"/>
      <c r="K3" s="420"/>
      <c r="L3" s="420"/>
      <c r="M3" s="420"/>
      <c r="N3" s="420"/>
      <c r="O3" s="420"/>
      <c r="P3" s="420"/>
      <c r="Q3" s="420"/>
      <c r="R3" s="420"/>
    </row>
    <row r="4" spans="1:18" ht="12.95">
      <c r="A4" s="468" t="s">
        <v>4009</v>
      </c>
      <c r="B4" s="469" t="s">
        <v>4010</v>
      </c>
      <c r="C4" s="470" t="s">
        <v>4011</v>
      </c>
      <c r="D4" s="471">
        <v>1</v>
      </c>
      <c r="E4" s="423"/>
      <c r="F4" s="423">
        <f>E4*D4</f>
        <v>0</v>
      </c>
      <c r="G4" s="420"/>
      <c r="H4" s="420"/>
      <c r="I4" s="420"/>
      <c r="J4" s="420"/>
      <c r="K4" s="420"/>
      <c r="L4" s="420"/>
      <c r="M4" s="420"/>
      <c r="N4" s="420"/>
      <c r="O4" s="420"/>
      <c r="P4" s="420"/>
      <c r="Q4" s="420"/>
      <c r="R4" s="420"/>
    </row>
    <row r="5" spans="1:18" ht="12.95">
      <c r="A5" s="468" t="s">
        <v>4012</v>
      </c>
      <c r="B5" s="469" t="s">
        <v>4013</v>
      </c>
      <c r="C5" s="470" t="s">
        <v>4011</v>
      </c>
      <c r="D5" s="471">
        <v>20</v>
      </c>
      <c r="E5" s="423"/>
      <c r="F5" s="423">
        <f t="shared" ref="F5:F7" si="0">E5*D5</f>
        <v>0</v>
      </c>
      <c r="G5" s="420"/>
      <c r="H5" s="420"/>
      <c r="I5" s="420"/>
      <c r="J5" s="420"/>
      <c r="K5" s="420"/>
      <c r="L5" s="420"/>
      <c r="M5" s="420"/>
      <c r="N5" s="420"/>
      <c r="O5" s="420"/>
      <c r="P5" s="420"/>
      <c r="Q5" s="420"/>
      <c r="R5" s="420"/>
    </row>
    <row r="6" spans="1:18" ht="12.95">
      <c r="A6" s="468" t="s">
        <v>4014</v>
      </c>
      <c r="B6" s="469" t="s">
        <v>4015</v>
      </c>
      <c r="C6" s="470" t="s">
        <v>4011</v>
      </c>
      <c r="D6" s="471">
        <v>50</v>
      </c>
      <c r="E6" s="423"/>
      <c r="F6" s="423">
        <f t="shared" si="0"/>
        <v>0</v>
      </c>
      <c r="G6" s="420"/>
      <c r="H6" s="420"/>
      <c r="I6" s="420"/>
      <c r="J6" s="420"/>
      <c r="K6" s="420"/>
      <c r="L6" s="420"/>
      <c r="M6" s="420"/>
      <c r="N6" s="420"/>
      <c r="O6" s="420"/>
      <c r="P6" s="420"/>
      <c r="Q6" s="420"/>
      <c r="R6" s="420"/>
    </row>
    <row r="7" spans="1:18" ht="12.95">
      <c r="A7" s="468" t="s">
        <v>4016</v>
      </c>
      <c r="B7" s="469" t="s">
        <v>4017</v>
      </c>
      <c r="C7" s="470" t="s">
        <v>4011</v>
      </c>
      <c r="D7" s="471">
        <v>5</v>
      </c>
      <c r="E7" s="423"/>
      <c r="F7" s="423">
        <f t="shared" si="0"/>
        <v>0</v>
      </c>
      <c r="G7" s="420"/>
      <c r="H7" s="420"/>
      <c r="I7" s="420"/>
      <c r="J7" s="420"/>
      <c r="K7" s="420"/>
      <c r="L7" s="420"/>
      <c r="M7" s="420"/>
      <c r="N7" s="420"/>
      <c r="O7" s="420"/>
      <c r="P7" s="420"/>
      <c r="Q7" s="420"/>
      <c r="R7" s="420"/>
    </row>
    <row r="8" spans="1:18" ht="12.95">
      <c r="A8" s="472" t="s">
        <v>4018</v>
      </c>
      <c r="B8" s="473" t="s">
        <v>4019</v>
      </c>
      <c r="C8" s="474"/>
      <c r="D8" s="475"/>
      <c r="E8" s="425"/>
      <c r="F8" s="424"/>
      <c r="G8" s="420"/>
      <c r="H8" s="420"/>
      <c r="I8" s="420"/>
      <c r="J8" s="420"/>
      <c r="K8" s="420"/>
      <c r="L8" s="420"/>
      <c r="M8" s="420"/>
      <c r="N8" s="420"/>
      <c r="O8" s="420"/>
      <c r="P8" s="420"/>
      <c r="Q8" s="420"/>
      <c r="R8" s="420"/>
    </row>
    <row r="9" spans="1:18" ht="12.95">
      <c r="A9" s="468" t="s">
        <v>4020</v>
      </c>
      <c r="B9" s="469" t="s">
        <v>4021</v>
      </c>
      <c r="C9" s="470" t="s">
        <v>4011</v>
      </c>
      <c r="D9" s="471">
        <v>1</v>
      </c>
      <c r="E9" s="426"/>
      <c r="F9" s="423">
        <f t="shared" ref="F9:F17" si="1">E9*D9</f>
        <v>0</v>
      </c>
      <c r="G9" s="420"/>
      <c r="H9" s="420"/>
      <c r="I9" s="420"/>
      <c r="J9" s="420"/>
      <c r="K9" s="420"/>
      <c r="L9" s="420"/>
      <c r="M9" s="420"/>
      <c r="N9" s="420"/>
      <c r="O9" s="420"/>
      <c r="P9" s="420"/>
      <c r="Q9" s="420"/>
      <c r="R9" s="420"/>
    </row>
    <row r="10" spans="1:18" ht="12.95">
      <c r="A10" s="468" t="s">
        <v>4022</v>
      </c>
      <c r="B10" s="469" t="s">
        <v>4023</v>
      </c>
      <c r="C10" s="470" t="s">
        <v>4011</v>
      </c>
      <c r="D10" s="471">
        <v>1</v>
      </c>
      <c r="E10" s="423"/>
      <c r="F10" s="423">
        <f t="shared" si="1"/>
        <v>0</v>
      </c>
      <c r="G10" s="420"/>
      <c r="H10" s="420"/>
      <c r="I10" s="420"/>
      <c r="J10" s="420"/>
      <c r="K10" s="420"/>
      <c r="L10" s="420"/>
      <c r="M10" s="420"/>
      <c r="N10" s="420"/>
      <c r="O10" s="420"/>
      <c r="P10" s="420"/>
      <c r="Q10" s="420"/>
      <c r="R10" s="420"/>
    </row>
    <row r="11" spans="1:18" ht="26.1">
      <c r="A11" s="468" t="s">
        <v>4024</v>
      </c>
      <c r="B11" s="469" t="s">
        <v>4025</v>
      </c>
      <c r="C11" s="470" t="s">
        <v>4011</v>
      </c>
      <c r="D11" s="471">
        <v>4</v>
      </c>
      <c r="E11" s="423"/>
      <c r="F11" s="423">
        <f t="shared" si="1"/>
        <v>0</v>
      </c>
      <c r="G11" s="420"/>
      <c r="H11" s="420"/>
      <c r="I11" s="420"/>
      <c r="J11" s="420"/>
      <c r="K11" s="420"/>
      <c r="L11" s="420"/>
      <c r="M11" s="420"/>
      <c r="N11" s="420"/>
      <c r="O11" s="420"/>
      <c r="P11" s="420"/>
      <c r="Q11" s="420"/>
      <c r="R11" s="420"/>
    </row>
    <row r="12" spans="1:18" ht="12.95">
      <c r="A12" s="468" t="s">
        <v>4026</v>
      </c>
      <c r="B12" s="469" t="s">
        <v>4027</v>
      </c>
      <c r="C12" s="470" t="s">
        <v>4011</v>
      </c>
      <c r="D12" s="471">
        <v>4</v>
      </c>
      <c r="E12" s="423"/>
      <c r="F12" s="423">
        <f t="shared" si="1"/>
        <v>0</v>
      </c>
      <c r="G12" s="420"/>
      <c r="H12" s="420"/>
      <c r="I12" s="420"/>
      <c r="J12" s="420"/>
      <c r="K12" s="420"/>
      <c r="L12" s="420"/>
      <c r="M12" s="420"/>
      <c r="N12" s="420"/>
      <c r="O12" s="420"/>
      <c r="P12" s="420"/>
      <c r="Q12" s="420"/>
      <c r="R12" s="420"/>
    </row>
    <row r="13" spans="1:18" ht="12.95">
      <c r="A13" s="468" t="s">
        <v>4028</v>
      </c>
      <c r="B13" s="469" t="s">
        <v>4029</v>
      </c>
      <c r="C13" s="470" t="s">
        <v>4011</v>
      </c>
      <c r="D13" s="471">
        <v>4</v>
      </c>
      <c r="E13" s="423"/>
      <c r="F13" s="423">
        <f t="shared" si="1"/>
        <v>0</v>
      </c>
      <c r="G13" s="420"/>
      <c r="H13" s="420"/>
      <c r="I13" s="420"/>
      <c r="J13" s="420"/>
      <c r="K13" s="420"/>
      <c r="L13" s="420"/>
      <c r="M13" s="420"/>
      <c r="N13" s="420"/>
      <c r="O13" s="420"/>
      <c r="P13" s="420"/>
      <c r="Q13" s="420"/>
      <c r="R13" s="420"/>
    </row>
    <row r="14" spans="1:18" ht="12.95">
      <c r="A14" s="468" t="s">
        <v>4030</v>
      </c>
      <c r="B14" s="469" t="s">
        <v>4031</v>
      </c>
      <c r="C14" s="476" t="s">
        <v>4011</v>
      </c>
      <c r="D14" s="471">
        <v>4</v>
      </c>
      <c r="E14" s="423"/>
      <c r="F14" s="423">
        <f t="shared" si="1"/>
        <v>0</v>
      </c>
      <c r="G14" s="420"/>
      <c r="H14" s="420"/>
      <c r="I14" s="420"/>
      <c r="J14" s="420"/>
      <c r="K14" s="420"/>
      <c r="L14" s="420"/>
      <c r="M14" s="420"/>
      <c r="N14" s="420"/>
      <c r="O14" s="420"/>
      <c r="P14" s="420"/>
      <c r="Q14" s="420"/>
      <c r="R14" s="420"/>
    </row>
    <row r="15" spans="1:18" ht="12.95">
      <c r="A15" s="468" t="s">
        <v>4032</v>
      </c>
      <c r="B15" s="469" t="s">
        <v>4033</v>
      </c>
      <c r="C15" s="470" t="s">
        <v>4011</v>
      </c>
      <c r="D15" s="471">
        <v>4</v>
      </c>
      <c r="E15" s="423"/>
      <c r="F15" s="423">
        <f t="shared" si="1"/>
        <v>0</v>
      </c>
      <c r="G15" s="420"/>
      <c r="H15" s="420"/>
      <c r="I15" s="420"/>
      <c r="J15" s="420"/>
      <c r="K15" s="420"/>
      <c r="L15" s="420"/>
      <c r="M15" s="420"/>
      <c r="N15" s="420"/>
      <c r="O15" s="420"/>
      <c r="P15" s="420"/>
      <c r="Q15" s="420"/>
      <c r="R15" s="420"/>
    </row>
    <row r="16" spans="1:18" ht="12.95">
      <c r="A16" s="468" t="s">
        <v>4034</v>
      </c>
      <c r="B16" s="469" t="s">
        <v>4035</v>
      </c>
      <c r="C16" s="470" t="s">
        <v>4011</v>
      </c>
      <c r="D16" s="471">
        <v>4</v>
      </c>
      <c r="E16" s="423"/>
      <c r="F16" s="423">
        <f t="shared" si="1"/>
        <v>0</v>
      </c>
      <c r="G16" s="420"/>
      <c r="H16" s="420"/>
      <c r="I16" s="420"/>
      <c r="J16" s="420"/>
      <c r="K16" s="420"/>
      <c r="L16" s="420"/>
      <c r="M16" s="420"/>
      <c r="N16" s="420"/>
      <c r="O16" s="420"/>
      <c r="P16" s="420"/>
      <c r="Q16" s="420"/>
      <c r="R16" s="420"/>
    </row>
    <row r="17" spans="1:18" ht="12.95">
      <c r="A17" s="468" t="s">
        <v>4036</v>
      </c>
      <c r="B17" s="469" t="s">
        <v>4037</v>
      </c>
      <c r="C17" s="470" t="s">
        <v>4011</v>
      </c>
      <c r="D17" s="471">
        <v>4</v>
      </c>
      <c r="E17" s="423"/>
      <c r="F17" s="423">
        <f t="shared" si="1"/>
        <v>0</v>
      </c>
      <c r="G17" s="420"/>
      <c r="H17" s="420"/>
      <c r="I17" s="420"/>
      <c r="J17" s="420"/>
      <c r="K17" s="420"/>
      <c r="L17" s="420"/>
      <c r="M17" s="420"/>
      <c r="N17" s="420"/>
      <c r="O17" s="420"/>
      <c r="P17" s="420"/>
      <c r="Q17" s="420"/>
      <c r="R17" s="420"/>
    </row>
    <row r="18" spans="1:18" ht="12.95">
      <c r="A18" s="472" t="s">
        <v>4038</v>
      </c>
      <c r="B18" s="477" t="s">
        <v>4039</v>
      </c>
      <c r="C18" s="474"/>
      <c r="D18" s="475"/>
      <c r="E18" s="425"/>
      <c r="F18" s="424"/>
      <c r="G18" s="420"/>
      <c r="H18" s="420"/>
      <c r="I18" s="420"/>
      <c r="J18" s="420"/>
      <c r="K18" s="420"/>
      <c r="L18" s="420"/>
      <c r="M18" s="420"/>
      <c r="N18" s="420"/>
      <c r="O18" s="420"/>
      <c r="P18" s="420"/>
      <c r="Q18" s="420"/>
      <c r="R18" s="420"/>
    </row>
    <row r="19" spans="1:18" ht="12.95">
      <c r="A19" s="468" t="s">
        <v>4040</v>
      </c>
      <c r="B19" s="469" t="s">
        <v>4041</v>
      </c>
      <c r="C19" s="470" t="s">
        <v>4011</v>
      </c>
      <c r="D19" s="471">
        <v>8</v>
      </c>
      <c r="E19" s="423"/>
      <c r="F19" s="423">
        <f t="shared" ref="F19:F21" si="2">E19*D19</f>
        <v>0</v>
      </c>
      <c r="G19" s="420"/>
      <c r="H19" s="420"/>
      <c r="I19" s="420"/>
      <c r="J19" s="420"/>
      <c r="K19" s="420"/>
      <c r="L19" s="420"/>
      <c r="M19" s="420"/>
      <c r="N19" s="420"/>
      <c r="O19" s="420"/>
      <c r="P19" s="420"/>
      <c r="Q19" s="420"/>
      <c r="R19" s="420"/>
    </row>
    <row r="20" spans="1:18" ht="12.95">
      <c r="A20" s="468" t="s">
        <v>4042</v>
      </c>
      <c r="B20" s="469" t="s">
        <v>4043</v>
      </c>
      <c r="C20" s="470" t="s">
        <v>4011</v>
      </c>
      <c r="D20" s="471">
        <v>8</v>
      </c>
      <c r="E20" s="423"/>
      <c r="F20" s="423">
        <f t="shared" si="2"/>
        <v>0</v>
      </c>
      <c r="G20" s="420"/>
      <c r="H20" s="420"/>
      <c r="I20" s="420"/>
      <c r="J20" s="420"/>
      <c r="K20" s="420"/>
      <c r="L20" s="420"/>
      <c r="M20" s="420"/>
      <c r="N20" s="420"/>
      <c r="O20" s="420"/>
      <c r="P20" s="420"/>
      <c r="Q20" s="420"/>
      <c r="R20" s="420"/>
    </row>
    <row r="21" spans="1:18" ht="12.95">
      <c r="A21" s="468" t="s">
        <v>4044</v>
      </c>
      <c r="B21" s="469" t="s">
        <v>4045</v>
      </c>
      <c r="C21" s="470" t="s">
        <v>4011</v>
      </c>
      <c r="D21" s="471">
        <v>1</v>
      </c>
      <c r="E21" s="423"/>
      <c r="F21" s="423">
        <f t="shared" si="2"/>
        <v>0</v>
      </c>
      <c r="G21" s="420"/>
      <c r="H21" s="420"/>
      <c r="I21" s="420"/>
      <c r="J21" s="420"/>
      <c r="K21" s="420"/>
      <c r="L21" s="420"/>
      <c r="M21" s="420"/>
      <c r="N21" s="420"/>
      <c r="O21" s="420"/>
      <c r="P21" s="420"/>
      <c r="Q21" s="420"/>
      <c r="R21" s="420"/>
    </row>
    <row r="22" spans="1:18" ht="12.95">
      <c r="A22" s="472" t="s">
        <v>4046</v>
      </c>
      <c r="B22" s="473" t="s">
        <v>4047</v>
      </c>
      <c r="C22" s="474"/>
      <c r="D22" s="475"/>
      <c r="E22" s="425"/>
      <c r="F22" s="424"/>
      <c r="G22" s="420"/>
      <c r="H22" s="420"/>
      <c r="I22" s="420"/>
      <c r="J22" s="420"/>
      <c r="K22" s="420"/>
      <c r="L22" s="420"/>
      <c r="M22" s="420"/>
      <c r="N22" s="420"/>
      <c r="O22" s="420"/>
      <c r="P22" s="420"/>
      <c r="Q22" s="420"/>
      <c r="R22" s="420"/>
    </row>
    <row r="23" spans="1:18" ht="12.95">
      <c r="A23" s="468" t="s">
        <v>4048</v>
      </c>
      <c r="B23" s="469" t="s">
        <v>4049</v>
      </c>
      <c r="C23" s="470" t="s">
        <v>4011</v>
      </c>
      <c r="D23" s="471">
        <v>1</v>
      </c>
      <c r="E23" s="423"/>
      <c r="F23" s="423">
        <f t="shared" ref="F23:F37" si="3">E23*D23</f>
        <v>0</v>
      </c>
      <c r="G23" s="420"/>
      <c r="H23" s="420"/>
      <c r="I23" s="420"/>
      <c r="J23" s="420"/>
      <c r="K23" s="420"/>
      <c r="L23" s="420"/>
      <c r="M23" s="420"/>
      <c r="N23" s="420"/>
      <c r="O23" s="420"/>
      <c r="P23" s="420"/>
      <c r="Q23" s="420"/>
      <c r="R23" s="420"/>
    </row>
    <row r="24" spans="1:18" ht="12.95">
      <c r="A24" s="468" t="s">
        <v>4050</v>
      </c>
      <c r="B24" s="469" t="s">
        <v>4051</v>
      </c>
      <c r="C24" s="470" t="s">
        <v>4011</v>
      </c>
      <c r="D24" s="471">
        <v>1</v>
      </c>
      <c r="E24" s="423"/>
      <c r="F24" s="423">
        <f t="shared" si="3"/>
        <v>0</v>
      </c>
      <c r="G24" s="420"/>
      <c r="H24" s="420"/>
      <c r="I24" s="420"/>
      <c r="J24" s="420"/>
      <c r="K24" s="420"/>
      <c r="L24" s="420"/>
      <c r="M24" s="420"/>
      <c r="N24" s="420"/>
      <c r="O24" s="420"/>
      <c r="P24" s="420"/>
      <c r="Q24" s="420"/>
      <c r="R24" s="420"/>
    </row>
    <row r="25" spans="1:18" ht="12.95">
      <c r="A25" s="468" t="s">
        <v>4052</v>
      </c>
      <c r="B25" s="469" t="s">
        <v>4053</v>
      </c>
      <c r="C25" s="470" t="s">
        <v>4011</v>
      </c>
      <c r="D25" s="471">
        <v>1</v>
      </c>
      <c r="E25" s="423"/>
      <c r="F25" s="423">
        <f t="shared" si="3"/>
        <v>0</v>
      </c>
      <c r="G25" s="420"/>
      <c r="H25" s="420"/>
      <c r="I25" s="420"/>
      <c r="J25" s="420"/>
      <c r="K25" s="420"/>
      <c r="L25" s="420"/>
      <c r="M25" s="420"/>
      <c r="N25" s="420"/>
      <c r="O25" s="420"/>
      <c r="P25" s="420"/>
      <c r="Q25" s="420"/>
      <c r="R25" s="420"/>
    </row>
    <row r="26" spans="1:18" ht="12.95">
      <c r="A26" s="468" t="s">
        <v>4054</v>
      </c>
      <c r="B26" s="478" t="s">
        <v>4055</v>
      </c>
      <c r="C26" s="470" t="s">
        <v>4011</v>
      </c>
      <c r="D26" s="471">
        <v>3</v>
      </c>
      <c r="E26" s="423"/>
      <c r="F26" s="423">
        <f t="shared" si="3"/>
        <v>0</v>
      </c>
      <c r="G26" s="420"/>
      <c r="H26" s="420"/>
      <c r="I26" s="420"/>
      <c r="J26" s="420"/>
      <c r="K26" s="420"/>
      <c r="L26" s="420"/>
      <c r="M26" s="420"/>
      <c r="N26" s="420"/>
      <c r="O26" s="420"/>
      <c r="P26" s="420"/>
      <c r="Q26" s="420"/>
      <c r="R26" s="420"/>
    </row>
    <row r="27" spans="1:18" ht="12.95">
      <c r="A27" s="468" t="s">
        <v>4056</v>
      </c>
      <c r="B27" s="478" t="s">
        <v>4057</v>
      </c>
      <c r="C27" s="470" t="s">
        <v>4011</v>
      </c>
      <c r="D27" s="471">
        <v>1</v>
      </c>
      <c r="E27" s="423"/>
      <c r="F27" s="423">
        <f t="shared" si="3"/>
        <v>0</v>
      </c>
      <c r="G27" s="420"/>
      <c r="H27" s="420"/>
      <c r="I27" s="420"/>
      <c r="J27" s="420"/>
      <c r="K27" s="420"/>
      <c r="L27" s="420"/>
      <c r="M27" s="420"/>
      <c r="N27" s="420"/>
      <c r="O27" s="420"/>
      <c r="P27" s="420"/>
      <c r="Q27" s="420"/>
      <c r="R27" s="420"/>
    </row>
    <row r="28" spans="1:18" ht="12.95">
      <c r="A28" s="468" t="s">
        <v>4058</v>
      </c>
      <c r="B28" s="478" t="s">
        <v>4059</v>
      </c>
      <c r="C28" s="470" t="s">
        <v>4011</v>
      </c>
      <c r="D28" s="471">
        <v>1</v>
      </c>
      <c r="E28" s="423"/>
      <c r="F28" s="423">
        <f t="shared" si="3"/>
        <v>0</v>
      </c>
      <c r="G28" s="420"/>
      <c r="H28" s="420"/>
      <c r="I28" s="420"/>
      <c r="J28" s="420"/>
      <c r="K28" s="420"/>
      <c r="L28" s="420"/>
      <c r="M28" s="420"/>
      <c r="N28" s="420"/>
      <c r="O28" s="420"/>
      <c r="P28" s="420"/>
      <c r="Q28" s="420"/>
      <c r="R28" s="420"/>
    </row>
    <row r="29" spans="1:18" ht="12.95">
      <c r="A29" s="468" t="s">
        <v>4060</v>
      </c>
      <c r="B29" s="478" t="s">
        <v>4061</v>
      </c>
      <c r="C29" s="470" t="s">
        <v>4011</v>
      </c>
      <c r="D29" s="471">
        <v>1</v>
      </c>
      <c r="E29" s="423"/>
      <c r="F29" s="423">
        <f t="shared" si="3"/>
        <v>0</v>
      </c>
      <c r="G29" s="420"/>
      <c r="H29" s="420"/>
      <c r="I29" s="420"/>
      <c r="J29" s="420"/>
      <c r="K29" s="420"/>
      <c r="L29" s="420"/>
      <c r="M29" s="420"/>
      <c r="N29" s="420"/>
      <c r="O29" s="420"/>
      <c r="P29" s="420"/>
      <c r="Q29" s="420"/>
      <c r="R29" s="420"/>
    </row>
    <row r="30" spans="1:18" ht="12.95">
      <c r="A30" s="468" t="s">
        <v>4062</v>
      </c>
      <c r="B30" s="469" t="s">
        <v>4063</v>
      </c>
      <c r="C30" s="470" t="s">
        <v>4011</v>
      </c>
      <c r="D30" s="471">
        <v>5</v>
      </c>
      <c r="E30" s="423"/>
      <c r="F30" s="423">
        <f t="shared" si="3"/>
        <v>0</v>
      </c>
      <c r="G30" s="420"/>
      <c r="H30" s="420"/>
      <c r="I30" s="420"/>
      <c r="J30" s="420"/>
      <c r="K30" s="420"/>
      <c r="L30" s="420"/>
      <c r="M30" s="420"/>
      <c r="N30" s="420"/>
      <c r="O30" s="420"/>
      <c r="P30" s="420"/>
      <c r="Q30" s="420"/>
      <c r="R30" s="420"/>
    </row>
    <row r="31" spans="1:18" ht="12.95">
      <c r="A31" s="468" t="s">
        <v>4064</v>
      </c>
      <c r="B31" s="469" t="s">
        <v>4065</v>
      </c>
      <c r="C31" s="470" t="s">
        <v>4011</v>
      </c>
      <c r="D31" s="471">
        <v>5</v>
      </c>
      <c r="E31" s="423"/>
      <c r="F31" s="423">
        <f t="shared" si="3"/>
        <v>0</v>
      </c>
      <c r="G31" s="420"/>
      <c r="H31" s="420"/>
      <c r="I31" s="420"/>
      <c r="J31" s="420"/>
      <c r="K31" s="420"/>
      <c r="L31" s="420"/>
      <c r="M31" s="420"/>
      <c r="N31" s="420"/>
      <c r="O31" s="420"/>
      <c r="P31" s="420"/>
      <c r="Q31" s="420"/>
      <c r="R31" s="420"/>
    </row>
    <row r="32" spans="1:18" ht="12.95">
      <c r="A32" s="468" t="s">
        <v>4066</v>
      </c>
      <c r="B32" s="469" t="s">
        <v>4067</v>
      </c>
      <c r="C32" s="470" t="s">
        <v>4011</v>
      </c>
      <c r="D32" s="471">
        <v>5</v>
      </c>
      <c r="E32" s="423"/>
      <c r="F32" s="423">
        <f t="shared" si="3"/>
        <v>0</v>
      </c>
      <c r="G32" s="420"/>
      <c r="H32" s="420"/>
      <c r="I32" s="420"/>
      <c r="J32" s="420"/>
      <c r="K32" s="420"/>
      <c r="L32" s="420"/>
      <c r="M32" s="420"/>
      <c r="N32" s="420"/>
      <c r="O32" s="420"/>
      <c r="P32" s="420"/>
      <c r="Q32" s="420"/>
      <c r="R32" s="420"/>
    </row>
    <row r="33" spans="1:18" ht="12.95">
      <c r="A33" s="468" t="s">
        <v>4068</v>
      </c>
      <c r="B33" s="469" t="s">
        <v>4069</v>
      </c>
      <c r="C33" s="470" t="s">
        <v>4011</v>
      </c>
      <c r="D33" s="471">
        <v>5</v>
      </c>
      <c r="E33" s="423"/>
      <c r="F33" s="423">
        <f t="shared" si="3"/>
        <v>0</v>
      </c>
      <c r="G33" s="420"/>
      <c r="H33" s="420"/>
      <c r="I33" s="420"/>
      <c r="J33" s="420"/>
      <c r="K33" s="420"/>
      <c r="L33" s="420"/>
      <c r="M33" s="420"/>
      <c r="N33" s="420"/>
      <c r="O33" s="420"/>
      <c r="P33" s="420"/>
      <c r="Q33" s="420"/>
      <c r="R33" s="420"/>
    </row>
    <row r="34" spans="1:18" ht="12.95">
      <c r="A34" s="468" t="s">
        <v>4070</v>
      </c>
      <c r="B34" s="469" t="s">
        <v>4071</v>
      </c>
      <c r="C34" s="470" t="s">
        <v>4011</v>
      </c>
      <c r="D34" s="471">
        <v>1</v>
      </c>
      <c r="E34" s="423"/>
      <c r="F34" s="423">
        <f t="shared" si="3"/>
        <v>0</v>
      </c>
      <c r="G34" s="420"/>
      <c r="H34" s="420"/>
      <c r="I34" s="420"/>
      <c r="J34" s="420"/>
      <c r="K34" s="420"/>
      <c r="L34" s="420"/>
      <c r="M34" s="420"/>
      <c r="N34" s="420"/>
      <c r="O34" s="420"/>
      <c r="P34" s="420"/>
      <c r="Q34" s="420"/>
      <c r="R34" s="420"/>
    </row>
    <row r="35" spans="1:18" ht="12.95">
      <c r="A35" s="468" t="s">
        <v>4072</v>
      </c>
      <c r="B35" s="469" t="s">
        <v>4073</v>
      </c>
      <c r="C35" s="470" t="s">
        <v>4011</v>
      </c>
      <c r="D35" s="471">
        <v>1</v>
      </c>
      <c r="E35" s="423"/>
      <c r="F35" s="423">
        <f t="shared" si="3"/>
        <v>0</v>
      </c>
      <c r="G35" s="420"/>
      <c r="H35" s="420"/>
      <c r="I35" s="420"/>
      <c r="J35" s="420"/>
      <c r="K35" s="420"/>
      <c r="L35" s="420"/>
      <c r="M35" s="420"/>
      <c r="N35" s="420"/>
      <c r="O35" s="420"/>
      <c r="P35" s="420"/>
      <c r="Q35" s="420"/>
      <c r="R35" s="420"/>
    </row>
    <row r="36" spans="1:18" ht="12.95">
      <c r="A36" s="468" t="s">
        <v>4074</v>
      </c>
      <c r="B36" s="469" t="s">
        <v>4075</v>
      </c>
      <c r="C36" s="470"/>
      <c r="D36" s="471">
        <v>1</v>
      </c>
      <c r="E36" s="423"/>
      <c r="F36" s="423">
        <f t="shared" si="3"/>
        <v>0</v>
      </c>
      <c r="G36" s="420"/>
      <c r="H36" s="420"/>
      <c r="I36" s="420"/>
      <c r="J36" s="420"/>
      <c r="K36" s="420"/>
      <c r="L36" s="420"/>
      <c r="M36" s="420"/>
      <c r="N36" s="420"/>
      <c r="O36" s="420"/>
      <c r="P36" s="420"/>
      <c r="Q36" s="420"/>
      <c r="R36" s="420"/>
    </row>
    <row r="37" spans="1:18" ht="12.95">
      <c r="A37" s="468" t="s">
        <v>4076</v>
      </c>
      <c r="B37" s="469" t="s">
        <v>4077</v>
      </c>
      <c r="C37" s="470" t="s">
        <v>4011</v>
      </c>
      <c r="D37" s="471">
        <v>1</v>
      </c>
      <c r="E37" s="423"/>
      <c r="F37" s="423">
        <f t="shared" si="3"/>
        <v>0</v>
      </c>
      <c r="G37" s="420"/>
      <c r="H37" s="420"/>
      <c r="I37" s="420"/>
      <c r="J37" s="420"/>
      <c r="K37" s="420"/>
      <c r="L37" s="420"/>
      <c r="M37" s="420"/>
      <c r="N37" s="420"/>
      <c r="O37" s="420"/>
      <c r="P37" s="420"/>
      <c r="Q37" s="420"/>
      <c r="R37" s="420"/>
    </row>
    <row r="38" spans="1:18">
      <c r="A38" s="479"/>
      <c r="B38" s="480"/>
      <c r="C38" s="479"/>
      <c r="D38" s="479"/>
      <c r="E38" s="427" t="s">
        <v>4078</v>
      </c>
      <c r="F38" s="428">
        <f>SUM(F3:F37)</f>
        <v>0</v>
      </c>
      <c r="G38" s="420"/>
      <c r="H38" s="420"/>
      <c r="I38" s="420"/>
      <c r="J38" s="420"/>
      <c r="K38" s="420"/>
      <c r="L38" s="420"/>
      <c r="M38" s="420"/>
      <c r="N38" s="420"/>
      <c r="O38" s="420"/>
      <c r="P38" s="420"/>
      <c r="Q38" s="420"/>
      <c r="R38" s="420"/>
    </row>
    <row r="39" spans="1:18">
      <c r="A39" s="479"/>
      <c r="B39" s="480"/>
      <c r="C39" s="479"/>
      <c r="D39" s="479"/>
      <c r="E39" s="427" t="s">
        <v>4079</v>
      </c>
      <c r="F39" s="428">
        <f>F38*19%</f>
        <v>0</v>
      </c>
      <c r="G39" s="420"/>
      <c r="H39" s="420"/>
      <c r="I39" s="420"/>
      <c r="J39" s="420"/>
      <c r="K39" s="420"/>
      <c r="L39" s="420"/>
      <c r="M39" s="420"/>
      <c r="N39" s="420"/>
      <c r="O39" s="420"/>
      <c r="P39" s="420"/>
      <c r="Q39" s="420"/>
      <c r="R39" s="420"/>
    </row>
    <row r="40" spans="1:18">
      <c r="A40" s="479"/>
      <c r="B40" s="480"/>
      <c r="C40" s="479"/>
      <c r="D40" s="479"/>
      <c r="E40" s="427" t="s">
        <v>4080</v>
      </c>
      <c r="F40" s="428">
        <f>F38+F39</f>
        <v>0</v>
      </c>
      <c r="G40" s="420"/>
      <c r="H40" s="420"/>
      <c r="I40" s="420"/>
      <c r="J40" s="420"/>
      <c r="K40" s="420"/>
      <c r="L40" s="420"/>
      <c r="M40" s="420"/>
      <c r="N40" s="420"/>
      <c r="O40" s="420"/>
      <c r="P40" s="420"/>
      <c r="Q40" s="420"/>
      <c r="R40" s="420"/>
    </row>
    <row r="41" spans="1:18">
      <c r="A41" s="479"/>
      <c r="B41" s="480"/>
      <c r="C41" s="479"/>
      <c r="D41" s="479"/>
      <c r="E41" s="429"/>
      <c r="F41" s="420"/>
      <c r="G41" s="420"/>
      <c r="H41" s="420"/>
      <c r="I41" s="420"/>
      <c r="J41" s="420"/>
      <c r="K41" s="420"/>
      <c r="L41" s="420"/>
      <c r="M41" s="420"/>
      <c r="N41" s="420"/>
      <c r="O41" s="420"/>
      <c r="P41" s="420"/>
      <c r="Q41" s="420"/>
      <c r="R41" s="420"/>
    </row>
    <row r="42" spans="1:18">
      <c r="A42" s="479"/>
      <c r="B42" s="480"/>
      <c r="C42" s="479"/>
      <c r="D42" s="479"/>
      <c r="E42" s="429"/>
      <c r="F42" s="420"/>
      <c r="G42" s="420"/>
      <c r="H42" s="420"/>
      <c r="I42" s="420"/>
      <c r="J42" s="420"/>
      <c r="K42" s="420"/>
      <c r="L42" s="420"/>
      <c r="M42" s="420"/>
      <c r="N42" s="420"/>
      <c r="O42" s="420"/>
      <c r="P42" s="420"/>
      <c r="Q42" s="420"/>
      <c r="R42" s="420"/>
    </row>
    <row r="43" spans="1:18">
      <c r="A43" s="481" t="s">
        <v>3224</v>
      </c>
      <c r="B43" s="481"/>
      <c r="C43" s="481"/>
      <c r="D43" s="481"/>
      <c r="E43" s="456"/>
      <c r="F43" s="456"/>
      <c r="G43" s="420"/>
      <c r="H43" s="420"/>
      <c r="I43" s="420"/>
      <c r="J43" s="420"/>
      <c r="K43" s="420"/>
      <c r="L43" s="420"/>
      <c r="M43" s="420"/>
      <c r="N43" s="420"/>
      <c r="O43" s="420"/>
      <c r="P43" s="420"/>
      <c r="Q43" s="420"/>
      <c r="R43" s="420"/>
    </row>
    <row r="44" spans="1:18" ht="12.95">
      <c r="A44" s="482" t="s">
        <v>3985</v>
      </c>
      <c r="B44" s="482" t="s">
        <v>4004</v>
      </c>
      <c r="C44" s="482" t="s">
        <v>4005</v>
      </c>
      <c r="D44" s="483" t="s">
        <v>4</v>
      </c>
      <c r="E44" s="430" t="s">
        <v>4006</v>
      </c>
      <c r="F44" s="431" t="s">
        <v>4007</v>
      </c>
      <c r="G44" s="420"/>
      <c r="H44" s="420"/>
      <c r="I44" s="420"/>
      <c r="J44" s="420"/>
      <c r="K44" s="420"/>
      <c r="L44" s="420"/>
      <c r="M44" s="420"/>
      <c r="N44" s="420"/>
      <c r="O44" s="420"/>
      <c r="P44" s="420"/>
      <c r="Q44" s="420"/>
      <c r="R44" s="420"/>
    </row>
    <row r="45" spans="1:18" ht="75.75">
      <c r="A45" s="484">
        <v>1</v>
      </c>
      <c r="B45" s="569" t="s">
        <v>4081</v>
      </c>
      <c r="C45" s="484" t="s">
        <v>4082</v>
      </c>
      <c r="D45" s="486">
        <v>1</v>
      </c>
      <c r="E45" s="426"/>
      <c r="F45" s="423">
        <f>E45*D45</f>
        <v>0</v>
      </c>
      <c r="G45" s="420"/>
      <c r="H45" s="571"/>
      <c r="I45" s="420"/>
      <c r="J45" s="420"/>
      <c r="K45" s="420"/>
      <c r="L45" s="420"/>
      <c r="M45" s="420"/>
      <c r="N45" s="420"/>
      <c r="O45" s="420"/>
      <c r="P45" s="420"/>
      <c r="Q45" s="420"/>
      <c r="R45" s="420"/>
    </row>
    <row r="46" spans="1:18" ht="22.7" customHeight="1">
      <c r="A46" s="484">
        <v>2</v>
      </c>
      <c r="B46" s="485" t="s">
        <v>4083</v>
      </c>
      <c r="C46" s="484" t="s">
        <v>4084</v>
      </c>
      <c r="D46" s="486">
        <v>49</v>
      </c>
      <c r="E46" s="426"/>
      <c r="F46" s="423">
        <f>E46*D46</f>
        <v>0</v>
      </c>
      <c r="G46" s="420"/>
      <c r="H46" s="420"/>
      <c r="I46" s="420"/>
      <c r="J46" s="420"/>
      <c r="K46" s="420"/>
      <c r="L46" s="420"/>
      <c r="M46" s="420"/>
      <c r="N46" s="420"/>
      <c r="O46" s="420"/>
      <c r="P46" s="420"/>
      <c r="Q46" s="420"/>
      <c r="R46" s="420"/>
    </row>
    <row r="47" spans="1:18" ht="12.95">
      <c r="A47" s="484">
        <v>3</v>
      </c>
      <c r="B47" s="485" t="s">
        <v>4085</v>
      </c>
      <c r="C47" s="484" t="s">
        <v>4084</v>
      </c>
      <c r="D47" s="486">
        <v>49</v>
      </c>
      <c r="E47" s="426"/>
      <c r="F47" s="423">
        <f>E47*D47</f>
        <v>0</v>
      </c>
      <c r="G47" s="420"/>
      <c r="H47" s="420"/>
      <c r="I47" s="420"/>
      <c r="J47" s="420"/>
      <c r="K47" s="420"/>
      <c r="L47" s="420"/>
      <c r="M47" s="420"/>
      <c r="N47" s="420"/>
      <c r="O47" s="420"/>
      <c r="P47" s="420"/>
      <c r="Q47" s="420"/>
      <c r="R47" s="420"/>
    </row>
    <row r="48" spans="1:18" ht="12.95">
      <c r="A48" s="484">
        <v>4</v>
      </c>
      <c r="B48" s="485" t="s">
        <v>4086</v>
      </c>
      <c r="C48" s="484" t="s">
        <v>4084</v>
      </c>
      <c r="D48" s="486">
        <v>49</v>
      </c>
      <c r="E48" s="426"/>
      <c r="F48" s="423">
        <f>E48*D48</f>
        <v>0</v>
      </c>
      <c r="G48" s="420"/>
      <c r="H48" s="420"/>
      <c r="I48" s="420"/>
      <c r="J48" s="420"/>
      <c r="K48" s="420"/>
      <c r="L48" s="420"/>
      <c r="M48" s="420"/>
      <c r="N48" s="420"/>
      <c r="O48" s="420"/>
      <c r="P48" s="420"/>
      <c r="Q48" s="420"/>
      <c r="R48" s="420"/>
    </row>
    <row r="49" spans="1:18" ht="26.1">
      <c r="A49" s="484">
        <v>5</v>
      </c>
      <c r="B49" s="485" t="s">
        <v>4087</v>
      </c>
      <c r="C49" s="484" t="s">
        <v>4082</v>
      </c>
      <c r="D49" s="486">
        <v>1</v>
      </c>
      <c r="E49" s="426"/>
      <c r="F49" s="423">
        <f>E49*D49</f>
        <v>0</v>
      </c>
      <c r="G49" s="420"/>
      <c r="H49" s="420"/>
      <c r="I49" s="420"/>
      <c r="J49" s="420"/>
      <c r="K49" s="420"/>
      <c r="L49" s="420"/>
      <c r="M49" s="420"/>
      <c r="N49" s="420"/>
      <c r="O49" s="420"/>
      <c r="P49" s="420"/>
      <c r="Q49" s="420"/>
      <c r="R49" s="420"/>
    </row>
    <row r="50" spans="1:18">
      <c r="A50" s="480"/>
      <c r="B50" s="480"/>
      <c r="C50" s="480"/>
      <c r="D50" s="480"/>
      <c r="E50" s="427" t="s">
        <v>4078</v>
      </c>
      <c r="F50" s="428">
        <f>SUM(F45:F49)</f>
        <v>0</v>
      </c>
      <c r="G50" s="420"/>
      <c r="H50" s="420"/>
      <c r="I50" s="420"/>
      <c r="J50" s="420"/>
      <c r="K50" s="420"/>
      <c r="L50" s="420"/>
      <c r="M50" s="420"/>
      <c r="N50" s="420"/>
      <c r="O50" s="420"/>
      <c r="P50" s="420"/>
      <c r="Q50" s="420"/>
      <c r="R50" s="420"/>
    </row>
    <row r="51" spans="1:18">
      <c r="A51" s="480"/>
      <c r="B51" s="480"/>
      <c r="C51" s="480"/>
      <c r="D51" s="480"/>
      <c r="E51" s="427" t="s">
        <v>4079</v>
      </c>
      <c r="F51" s="428">
        <f>F50*19%</f>
        <v>0</v>
      </c>
      <c r="G51" s="420"/>
      <c r="H51" s="420"/>
      <c r="I51" s="420"/>
      <c r="J51" s="420"/>
      <c r="K51" s="420"/>
      <c r="L51" s="420"/>
      <c r="M51" s="420"/>
      <c r="N51" s="420"/>
      <c r="O51" s="420"/>
      <c r="P51" s="420"/>
      <c r="Q51" s="420"/>
      <c r="R51" s="420"/>
    </row>
    <row r="52" spans="1:18">
      <c r="A52" s="480"/>
      <c r="B52" s="480"/>
      <c r="C52" s="480"/>
      <c r="D52" s="480"/>
      <c r="E52" s="427" t="s">
        <v>4080</v>
      </c>
      <c r="F52" s="428">
        <f>F50+F51</f>
        <v>0</v>
      </c>
      <c r="G52" s="420"/>
      <c r="H52" s="420"/>
      <c r="I52" s="420"/>
      <c r="J52" s="420"/>
      <c r="K52" s="420"/>
      <c r="L52" s="420"/>
      <c r="M52" s="420"/>
      <c r="N52" s="420"/>
      <c r="O52" s="420"/>
      <c r="P52" s="420"/>
      <c r="Q52" s="420"/>
      <c r="R52" s="420"/>
    </row>
    <row r="53" spans="1:18">
      <c r="A53" s="479"/>
      <c r="B53" s="480"/>
      <c r="C53" s="479"/>
      <c r="D53" s="479"/>
      <c r="E53" s="429"/>
      <c r="F53" s="420"/>
      <c r="G53" s="420"/>
      <c r="H53" s="420"/>
      <c r="I53" s="420"/>
      <c r="J53" s="420"/>
      <c r="K53" s="420"/>
      <c r="L53" s="420"/>
      <c r="M53" s="420"/>
      <c r="N53" s="420"/>
      <c r="O53" s="420"/>
      <c r="P53" s="420"/>
      <c r="Q53" s="420"/>
      <c r="R53" s="420"/>
    </row>
    <row r="54" spans="1:18">
      <c r="A54" s="479"/>
      <c r="B54" s="480"/>
      <c r="C54" s="479"/>
      <c r="D54" s="479"/>
      <c r="E54" s="429"/>
      <c r="F54" s="420"/>
      <c r="G54" s="420"/>
      <c r="H54" s="420"/>
      <c r="I54" s="420"/>
      <c r="J54" s="420"/>
      <c r="K54" s="420"/>
      <c r="L54" s="420"/>
      <c r="M54" s="420"/>
      <c r="N54" s="420"/>
      <c r="O54" s="420"/>
      <c r="P54" s="420"/>
      <c r="Q54" s="420"/>
      <c r="R54" s="420"/>
    </row>
    <row r="55" spans="1:18">
      <c r="A55" s="481" t="s">
        <v>4088</v>
      </c>
      <c r="B55" s="481"/>
      <c r="C55" s="481"/>
      <c r="D55" s="481"/>
      <c r="E55" s="456"/>
      <c r="F55" s="456"/>
      <c r="G55" s="420"/>
      <c r="H55" s="420"/>
      <c r="I55" s="420"/>
      <c r="J55" s="420"/>
      <c r="K55" s="420"/>
      <c r="L55" s="420"/>
      <c r="M55" s="420"/>
      <c r="N55" s="420"/>
      <c r="O55" s="420"/>
      <c r="P55" s="420"/>
      <c r="Q55" s="420"/>
      <c r="R55" s="420"/>
    </row>
    <row r="56" spans="1:18" ht="12.95">
      <c r="A56" s="487" t="s">
        <v>3985</v>
      </c>
      <c r="B56" s="487" t="s">
        <v>4004</v>
      </c>
      <c r="C56" s="487" t="s">
        <v>4005</v>
      </c>
      <c r="D56" s="488" t="s">
        <v>4</v>
      </c>
      <c r="E56" s="430" t="s">
        <v>4006</v>
      </c>
      <c r="F56" s="431" t="s">
        <v>4007</v>
      </c>
      <c r="G56" s="420"/>
      <c r="H56" s="420"/>
      <c r="I56" s="420"/>
      <c r="J56" s="420"/>
      <c r="K56" s="420"/>
      <c r="L56" s="420"/>
      <c r="M56" s="420"/>
      <c r="N56" s="420"/>
      <c r="O56" s="420"/>
      <c r="P56" s="420"/>
      <c r="Q56" s="420"/>
      <c r="R56" s="420"/>
    </row>
    <row r="57" spans="1:18" ht="117">
      <c r="A57" s="489">
        <v>1</v>
      </c>
      <c r="B57" s="490" t="s">
        <v>4089</v>
      </c>
      <c r="C57" s="489" t="s">
        <v>4084</v>
      </c>
      <c r="D57" s="491">
        <v>8</v>
      </c>
      <c r="E57" s="432"/>
      <c r="F57" s="423">
        <f>E57*D57</f>
        <v>0</v>
      </c>
      <c r="G57" s="420"/>
      <c r="H57" s="420"/>
      <c r="I57" s="420"/>
      <c r="J57" s="420"/>
      <c r="K57" s="420"/>
      <c r="L57" s="420"/>
      <c r="M57" s="420"/>
      <c r="N57" s="420"/>
      <c r="O57" s="420"/>
      <c r="P57" s="420"/>
      <c r="Q57" s="420"/>
      <c r="R57" s="420"/>
    </row>
    <row r="58" spans="1:18" ht="104.1">
      <c r="A58" s="489">
        <v>2</v>
      </c>
      <c r="B58" s="490" t="s">
        <v>4090</v>
      </c>
      <c r="C58" s="489" t="s">
        <v>4084</v>
      </c>
      <c r="D58" s="491">
        <v>24</v>
      </c>
      <c r="E58" s="432"/>
      <c r="F58" s="423">
        <f>E58*D58</f>
        <v>0</v>
      </c>
      <c r="G58" s="420"/>
      <c r="H58" s="420"/>
      <c r="I58" s="420"/>
      <c r="J58" s="420"/>
      <c r="K58" s="420"/>
      <c r="L58" s="420"/>
      <c r="M58" s="420"/>
      <c r="N58" s="420"/>
      <c r="O58" s="420"/>
      <c r="P58" s="420"/>
      <c r="Q58" s="420"/>
      <c r="R58" s="420"/>
    </row>
    <row r="59" spans="1:18" ht="26.1">
      <c r="A59" s="489">
        <v>3</v>
      </c>
      <c r="B59" s="490" t="s">
        <v>4091</v>
      </c>
      <c r="C59" s="489" t="s">
        <v>4084</v>
      </c>
      <c r="D59" s="491">
        <v>92</v>
      </c>
      <c r="E59" s="432"/>
      <c r="F59" s="423">
        <f>E59*D59</f>
        <v>0</v>
      </c>
      <c r="G59" s="420"/>
      <c r="H59" s="420"/>
      <c r="I59" s="420"/>
      <c r="J59" s="420"/>
      <c r="K59" s="420"/>
      <c r="L59" s="420"/>
      <c r="M59" s="420"/>
      <c r="N59" s="420"/>
      <c r="O59" s="420"/>
      <c r="P59" s="420"/>
      <c r="Q59" s="420"/>
      <c r="R59" s="420"/>
    </row>
    <row r="60" spans="1:18" ht="104.1">
      <c r="A60" s="489">
        <v>4</v>
      </c>
      <c r="B60" s="490" t="s">
        <v>4092</v>
      </c>
      <c r="C60" s="489" t="s">
        <v>4084</v>
      </c>
      <c r="D60" s="491">
        <v>710</v>
      </c>
      <c r="E60" s="432"/>
      <c r="F60" s="423">
        <f>E60*D60</f>
        <v>0</v>
      </c>
      <c r="G60" s="420"/>
      <c r="H60" s="420"/>
      <c r="I60" s="420"/>
      <c r="J60" s="420"/>
      <c r="K60" s="420"/>
      <c r="L60" s="420"/>
      <c r="M60" s="420"/>
      <c r="N60" s="420"/>
      <c r="O60" s="420"/>
      <c r="P60" s="420"/>
      <c r="Q60" s="420"/>
      <c r="R60" s="420"/>
    </row>
    <row r="61" spans="1:18" ht="104.1">
      <c r="A61" s="489">
        <v>5</v>
      </c>
      <c r="B61" s="490" t="s">
        <v>4093</v>
      </c>
      <c r="C61" s="489" t="s">
        <v>4084</v>
      </c>
      <c r="D61" s="491">
        <v>619</v>
      </c>
      <c r="E61" s="432"/>
      <c r="F61" s="423">
        <f>E61*D61</f>
        <v>0</v>
      </c>
      <c r="G61" s="420"/>
      <c r="H61" s="420"/>
      <c r="I61" s="420"/>
      <c r="J61" s="420"/>
      <c r="K61" s="420"/>
      <c r="L61" s="420"/>
      <c r="M61" s="420"/>
      <c r="N61" s="420"/>
      <c r="O61" s="420"/>
      <c r="P61" s="420"/>
      <c r="Q61" s="420"/>
      <c r="R61" s="420"/>
    </row>
    <row r="62" spans="1:18">
      <c r="A62" s="492"/>
      <c r="B62" s="493"/>
      <c r="C62" s="492"/>
      <c r="D62" s="492"/>
      <c r="E62" s="427" t="s">
        <v>4078</v>
      </c>
      <c r="F62" s="428">
        <f>SUM(F57:F61)</f>
        <v>0</v>
      </c>
      <c r="G62" s="420"/>
      <c r="H62" s="420"/>
      <c r="I62" s="420"/>
      <c r="J62" s="420"/>
      <c r="K62" s="420"/>
      <c r="L62" s="420"/>
      <c r="M62" s="420"/>
      <c r="N62" s="420"/>
      <c r="O62" s="420"/>
      <c r="P62" s="420"/>
      <c r="Q62" s="420"/>
      <c r="R62" s="420"/>
    </row>
    <row r="63" spans="1:18">
      <c r="A63" s="492"/>
      <c r="B63" s="493"/>
      <c r="C63" s="492"/>
      <c r="D63" s="492"/>
      <c r="E63" s="427" t="s">
        <v>4079</v>
      </c>
      <c r="F63" s="428">
        <f>F62*19%</f>
        <v>0</v>
      </c>
      <c r="G63" s="420"/>
      <c r="H63" s="420"/>
      <c r="I63" s="420"/>
      <c r="J63" s="420"/>
      <c r="K63" s="420"/>
      <c r="L63" s="420"/>
      <c r="M63" s="420"/>
      <c r="N63" s="420"/>
      <c r="O63" s="420"/>
      <c r="P63" s="420"/>
      <c r="Q63" s="420"/>
      <c r="R63" s="420"/>
    </row>
    <row r="64" spans="1:18">
      <c r="A64" s="492"/>
      <c r="B64" s="493"/>
      <c r="C64" s="492"/>
      <c r="D64" s="492"/>
      <c r="E64" s="427" t="s">
        <v>4080</v>
      </c>
      <c r="F64" s="428">
        <f>F62+F63</f>
        <v>0</v>
      </c>
      <c r="G64" s="420"/>
      <c r="H64" s="420"/>
      <c r="I64" s="420"/>
      <c r="J64" s="420"/>
      <c r="K64" s="420"/>
      <c r="L64" s="420"/>
      <c r="M64" s="420"/>
      <c r="N64" s="420"/>
      <c r="O64" s="420"/>
      <c r="P64" s="420"/>
      <c r="Q64" s="420"/>
      <c r="R64" s="420"/>
    </row>
    <row r="65" spans="1:18">
      <c r="A65" s="479"/>
      <c r="B65" s="480"/>
      <c r="C65" s="479"/>
      <c r="D65" s="479"/>
      <c r="E65" s="429"/>
      <c r="F65" s="420"/>
      <c r="G65" s="420"/>
      <c r="H65" s="420"/>
      <c r="I65" s="420"/>
      <c r="J65" s="420"/>
      <c r="K65" s="420"/>
      <c r="L65" s="420"/>
      <c r="M65" s="420"/>
      <c r="N65" s="420"/>
      <c r="O65" s="420"/>
      <c r="P65" s="420"/>
      <c r="Q65" s="420"/>
      <c r="R65" s="420"/>
    </row>
    <row r="66" spans="1:18">
      <c r="A66" s="479"/>
      <c r="B66" s="480"/>
      <c r="C66" s="479"/>
      <c r="D66" s="479"/>
      <c r="E66" s="429"/>
      <c r="F66" s="420"/>
      <c r="G66" s="420"/>
      <c r="H66" s="420"/>
      <c r="I66" s="420"/>
      <c r="J66" s="420"/>
      <c r="K66" s="420"/>
      <c r="L66" s="420"/>
      <c r="M66" s="420"/>
      <c r="N66" s="420"/>
      <c r="O66" s="420"/>
      <c r="P66" s="420"/>
      <c r="Q66" s="420"/>
      <c r="R66" s="420"/>
    </row>
    <row r="67" spans="1:18">
      <c r="A67" s="481" t="s">
        <v>4094</v>
      </c>
      <c r="B67" s="481"/>
      <c r="C67" s="481"/>
      <c r="D67" s="481"/>
      <c r="E67" s="456"/>
      <c r="F67" s="456"/>
      <c r="G67" s="420"/>
      <c r="H67" s="420"/>
      <c r="I67" s="420"/>
      <c r="J67" s="420"/>
      <c r="K67" s="420"/>
      <c r="L67" s="420"/>
      <c r="M67" s="420"/>
      <c r="N67" s="420"/>
      <c r="O67" s="420"/>
      <c r="P67" s="420"/>
      <c r="Q67" s="420"/>
      <c r="R67" s="420"/>
    </row>
    <row r="68" spans="1:18" ht="12.95">
      <c r="A68" s="482" t="s">
        <v>3985</v>
      </c>
      <c r="B68" s="482" t="s">
        <v>4004</v>
      </c>
      <c r="C68" s="482" t="s">
        <v>4005</v>
      </c>
      <c r="D68" s="483" t="s">
        <v>4</v>
      </c>
      <c r="E68" s="430" t="s">
        <v>4006</v>
      </c>
      <c r="F68" s="431" t="s">
        <v>4007</v>
      </c>
      <c r="G68" s="420"/>
      <c r="H68" s="420"/>
      <c r="I68" s="420"/>
      <c r="J68" s="420"/>
      <c r="K68" s="420"/>
      <c r="L68" s="420"/>
      <c r="M68" s="420"/>
      <c r="N68" s="420"/>
      <c r="O68" s="420"/>
      <c r="P68" s="420"/>
      <c r="Q68" s="420"/>
      <c r="R68" s="420"/>
    </row>
    <row r="69" spans="1:18" ht="26.1">
      <c r="A69" s="484">
        <v>1</v>
      </c>
      <c r="B69" s="485" t="s">
        <v>4095</v>
      </c>
      <c r="C69" s="484" t="s">
        <v>4084</v>
      </c>
      <c r="D69" s="486">
        <v>14</v>
      </c>
      <c r="E69" s="423"/>
      <c r="F69" s="423">
        <f>E69*D69</f>
        <v>0</v>
      </c>
      <c r="G69" s="420"/>
      <c r="H69" s="420"/>
      <c r="I69" s="420"/>
      <c r="J69" s="420"/>
      <c r="K69" s="420"/>
      <c r="L69" s="420"/>
      <c r="M69" s="420"/>
      <c r="N69" s="420"/>
      <c r="O69" s="420"/>
      <c r="P69" s="420"/>
      <c r="Q69" s="420"/>
      <c r="R69" s="420"/>
    </row>
    <row r="70" spans="1:18" ht="12.95">
      <c r="A70" s="484">
        <v>2</v>
      </c>
      <c r="B70" s="494" t="s">
        <v>4096</v>
      </c>
      <c r="C70" s="484" t="s">
        <v>4084</v>
      </c>
      <c r="D70" s="486">
        <f>28</f>
        <v>28</v>
      </c>
      <c r="E70" s="423"/>
      <c r="F70" s="423">
        <f>E70*D70</f>
        <v>0</v>
      </c>
      <c r="G70" s="420"/>
      <c r="H70" s="420"/>
      <c r="I70" s="420"/>
      <c r="J70" s="420"/>
      <c r="K70" s="420"/>
      <c r="L70" s="420"/>
      <c r="M70" s="420"/>
      <c r="N70" s="420"/>
      <c r="O70" s="420"/>
      <c r="P70" s="420"/>
      <c r="Q70" s="420"/>
      <c r="R70" s="420"/>
    </row>
    <row r="71" spans="1:18">
      <c r="A71" s="480"/>
      <c r="B71" s="480"/>
      <c r="C71" s="480"/>
      <c r="D71" s="480"/>
      <c r="E71" s="427" t="s">
        <v>4078</v>
      </c>
      <c r="F71" s="428">
        <f>SUM(F69:F70)</f>
        <v>0</v>
      </c>
      <c r="G71" s="420"/>
      <c r="H71" s="420"/>
      <c r="I71" s="420"/>
      <c r="J71" s="420"/>
      <c r="K71" s="420"/>
      <c r="L71" s="420"/>
      <c r="M71" s="420"/>
      <c r="N71" s="420"/>
      <c r="O71" s="420"/>
      <c r="P71" s="420"/>
      <c r="Q71" s="420"/>
      <c r="R71" s="420"/>
    </row>
    <row r="72" spans="1:18">
      <c r="A72" s="480"/>
      <c r="B72" s="480"/>
      <c r="C72" s="480"/>
      <c r="D72" s="480"/>
      <c r="E72" s="427" t="s">
        <v>4079</v>
      </c>
      <c r="F72" s="428">
        <f>F71*19%</f>
        <v>0</v>
      </c>
      <c r="G72" s="420"/>
      <c r="H72" s="420"/>
      <c r="I72" s="420"/>
      <c r="J72" s="420"/>
      <c r="K72" s="420"/>
      <c r="L72" s="420"/>
      <c r="M72" s="420"/>
      <c r="N72" s="420"/>
      <c r="O72" s="420"/>
      <c r="P72" s="420"/>
      <c r="Q72" s="420"/>
      <c r="R72" s="420"/>
    </row>
    <row r="73" spans="1:18">
      <c r="A73" s="480"/>
      <c r="B73" s="480"/>
      <c r="C73" s="480"/>
      <c r="D73" s="480"/>
      <c r="E73" s="427" t="s">
        <v>4080</v>
      </c>
      <c r="F73" s="428">
        <f>F71+F72</f>
        <v>0</v>
      </c>
      <c r="G73" s="420"/>
      <c r="H73" s="420"/>
      <c r="I73" s="420"/>
      <c r="J73" s="420"/>
      <c r="K73" s="420"/>
      <c r="L73" s="420"/>
      <c r="M73" s="420"/>
      <c r="N73" s="420"/>
      <c r="O73" s="420"/>
      <c r="P73" s="420"/>
      <c r="Q73" s="420"/>
      <c r="R73" s="420"/>
    </row>
    <row r="74" spans="1:18">
      <c r="A74" s="479"/>
      <c r="B74" s="480"/>
      <c r="C74" s="479"/>
      <c r="D74" s="479"/>
      <c r="E74" s="429"/>
      <c r="F74" s="420"/>
      <c r="G74" s="420"/>
      <c r="H74" s="420"/>
      <c r="I74" s="420"/>
      <c r="J74" s="420"/>
      <c r="K74" s="420"/>
      <c r="L74" s="420"/>
      <c r="M74" s="420"/>
      <c r="N74" s="420"/>
      <c r="O74" s="420"/>
      <c r="P74" s="420"/>
      <c r="Q74" s="420"/>
      <c r="R74" s="420"/>
    </row>
    <row r="75" spans="1:18">
      <c r="A75" s="479"/>
      <c r="B75" s="480"/>
      <c r="C75" s="479"/>
      <c r="D75" s="479"/>
      <c r="E75" s="429"/>
      <c r="F75" s="420"/>
      <c r="G75" s="420"/>
      <c r="H75" s="420"/>
      <c r="I75" s="420"/>
      <c r="J75" s="420"/>
      <c r="K75" s="420"/>
      <c r="L75" s="420"/>
      <c r="M75" s="420"/>
      <c r="N75" s="420"/>
      <c r="O75" s="420"/>
      <c r="P75" s="420"/>
      <c r="Q75" s="420"/>
      <c r="R75" s="420"/>
    </row>
    <row r="76" spans="1:18">
      <c r="A76" s="481" t="s">
        <v>4097</v>
      </c>
      <c r="B76" s="481"/>
      <c r="C76" s="481"/>
      <c r="D76" s="481"/>
      <c r="E76" s="456"/>
      <c r="F76" s="456"/>
      <c r="G76" s="420"/>
      <c r="H76" s="420"/>
      <c r="I76" s="420"/>
      <c r="J76" s="420"/>
      <c r="K76" s="420"/>
      <c r="L76" s="420"/>
      <c r="M76" s="420"/>
      <c r="N76" s="420"/>
      <c r="O76" s="420"/>
      <c r="P76" s="420"/>
      <c r="Q76" s="420"/>
      <c r="R76" s="420"/>
    </row>
    <row r="77" spans="1:18" ht="12.95">
      <c r="A77" s="495" t="s">
        <v>3985</v>
      </c>
      <c r="B77" s="495" t="s">
        <v>4004</v>
      </c>
      <c r="C77" s="495" t="s">
        <v>4005</v>
      </c>
      <c r="D77" s="496" t="s">
        <v>4</v>
      </c>
      <c r="E77" s="434" t="s">
        <v>4006</v>
      </c>
      <c r="F77" s="433" t="s">
        <v>4007</v>
      </c>
      <c r="G77" s="420"/>
      <c r="H77" s="420"/>
      <c r="I77" s="420"/>
      <c r="J77" s="420"/>
      <c r="K77" s="420"/>
      <c r="L77" s="420"/>
      <c r="M77" s="420"/>
      <c r="N77" s="420"/>
      <c r="O77" s="420"/>
      <c r="P77" s="420"/>
      <c r="Q77" s="420"/>
      <c r="R77" s="420"/>
    </row>
    <row r="78" spans="1:18" ht="12.95">
      <c r="A78" s="497"/>
      <c r="B78" s="498" t="s">
        <v>4098</v>
      </c>
      <c r="C78" s="497"/>
      <c r="D78" s="499"/>
      <c r="E78" s="436"/>
      <c r="F78" s="435"/>
      <c r="G78" s="420"/>
      <c r="H78" s="420"/>
      <c r="I78" s="420"/>
      <c r="J78" s="420"/>
      <c r="K78" s="420"/>
      <c r="L78" s="420"/>
      <c r="M78" s="420"/>
      <c r="N78" s="420"/>
      <c r="O78" s="420"/>
      <c r="P78" s="420"/>
      <c r="Q78" s="420"/>
      <c r="R78" s="420"/>
    </row>
    <row r="79" spans="1:18" ht="12.95">
      <c r="A79" s="500">
        <v>45658</v>
      </c>
      <c r="B79" s="501" t="s">
        <v>4099</v>
      </c>
      <c r="C79" s="502" t="s">
        <v>4084</v>
      </c>
      <c r="D79" s="503">
        <v>4</v>
      </c>
      <c r="E79" s="437"/>
      <c r="F79" s="423">
        <f t="shared" ref="F79:F84" si="4">E79*D79</f>
        <v>0</v>
      </c>
      <c r="G79" s="420"/>
      <c r="H79" s="420"/>
      <c r="I79" s="420"/>
      <c r="J79" s="420"/>
      <c r="K79" s="420"/>
      <c r="L79" s="420"/>
      <c r="M79" s="420"/>
      <c r="N79" s="420"/>
      <c r="O79" s="420"/>
      <c r="P79" s="420"/>
      <c r="Q79" s="420"/>
      <c r="R79" s="420"/>
    </row>
    <row r="80" spans="1:18" ht="12.95">
      <c r="A80" s="500">
        <v>45689</v>
      </c>
      <c r="B80" s="501" t="s">
        <v>4100</v>
      </c>
      <c r="C80" s="502" t="s">
        <v>4084</v>
      </c>
      <c r="D80" s="503">
        <v>8</v>
      </c>
      <c r="E80" s="437"/>
      <c r="F80" s="423">
        <f t="shared" si="4"/>
        <v>0</v>
      </c>
      <c r="G80" s="420"/>
      <c r="H80" s="420"/>
      <c r="I80" s="420"/>
      <c r="J80" s="420"/>
      <c r="K80" s="420"/>
      <c r="L80" s="420"/>
      <c r="M80" s="420"/>
      <c r="N80" s="420"/>
      <c r="O80" s="420"/>
      <c r="P80" s="420"/>
      <c r="Q80" s="420"/>
      <c r="R80" s="420"/>
    </row>
    <row r="81" spans="1:18" ht="12.95">
      <c r="A81" s="500">
        <v>45717</v>
      </c>
      <c r="B81" s="501" t="s">
        <v>4101</v>
      </c>
      <c r="C81" s="502" t="s">
        <v>4084</v>
      </c>
      <c r="D81" s="503">
        <v>4</v>
      </c>
      <c r="E81" s="437"/>
      <c r="F81" s="423">
        <f t="shared" si="4"/>
        <v>0</v>
      </c>
      <c r="G81" s="420"/>
      <c r="H81" s="420"/>
      <c r="I81" s="420"/>
      <c r="J81" s="420"/>
      <c r="K81" s="420"/>
      <c r="L81" s="420"/>
      <c r="M81" s="420"/>
      <c r="N81" s="420"/>
      <c r="O81" s="420"/>
      <c r="P81" s="420"/>
      <c r="Q81" s="420"/>
      <c r="R81" s="420"/>
    </row>
    <row r="82" spans="1:18" ht="12.95">
      <c r="A82" s="500">
        <v>45748</v>
      </c>
      <c r="B82" s="501" t="s">
        <v>4102</v>
      </c>
      <c r="C82" s="502" t="s">
        <v>4084</v>
      </c>
      <c r="D82" s="503">
        <v>4</v>
      </c>
      <c r="E82" s="437"/>
      <c r="F82" s="423">
        <f t="shared" si="4"/>
        <v>0</v>
      </c>
      <c r="G82" s="420"/>
      <c r="H82" s="420"/>
      <c r="I82" s="420"/>
      <c r="J82" s="420"/>
      <c r="K82" s="420"/>
      <c r="L82" s="420"/>
      <c r="M82" s="420"/>
      <c r="N82" s="420"/>
      <c r="O82" s="420"/>
      <c r="P82" s="420"/>
      <c r="Q82" s="420"/>
      <c r="R82" s="420"/>
    </row>
    <row r="83" spans="1:18" ht="12.95">
      <c r="A83" s="500">
        <v>45778</v>
      </c>
      <c r="B83" s="501" t="s">
        <v>4103</v>
      </c>
      <c r="C83" s="502" t="s">
        <v>4084</v>
      </c>
      <c r="D83" s="503">
        <v>4</v>
      </c>
      <c r="E83" s="437"/>
      <c r="F83" s="423">
        <f t="shared" si="4"/>
        <v>0</v>
      </c>
      <c r="G83" s="420"/>
      <c r="H83" s="420"/>
      <c r="I83" s="420"/>
      <c r="J83" s="420"/>
      <c r="K83" s="420"/>
      <c r="L83" s="420"/>
      <c r="M83" s="420"/>
      <c r="N83" s="420"/>
      <c r="O83" s="420"/>
      <c r="P83" s="420"/>
      <c r="Q83" s="420"/>
      <c r="R83" s="420"/>
    </row>
    <row r="84" spans="1:18" ht="26.1">
      <c r="A84" s="500">
        <v>45809</v>
      </c>
      <c r="B84" s="501" t="s">
        <v>4104</v>
      </c>
      <c r="C84" s="504" t="s">
        <v>4084</v>
      </c>
      <c r="D84" s="503">
        <v>4</v>
      </c>
      <c r="E84" s="437"/>
      <c r="F84" s="423">
        <f t="shared" si="4"/>
        <v>0</v>
      </c>
      <c r="G84" s="420"/>
      <c r="H84" s="420"/>
      <c r="I84" s="420"/>
      <c r="J84" s="420"/>
      <c r="K84" s="420"/>
      <c r="L84" s="420"/>
      <c r="M84" s="420"/>
      <c r="N84" s="420"/>
      <c r="O84" s="420"/>
      <c r="P84" s="420"/>
      <c r="Q84" s="420"/>
      <c r="R84" s="420"/>
    </row>
    <row r="85" spans="1:18" ht="12.95">
      <c r="A85" s="497"/>
      <c r="B85" s="498" t="s">
        <v>4105</v>
      </c>
      <c r="C85" s="505"/>
      <c r="D85" s="499"/>
      <c r="E85" s="436"/>
      <c r="F85" s="435"/>
      <c r="G85" s="420"/>
      <c r="H85" s="420"/>
      <c r="I85" s="420"/>
      <c r="J85" s="420"/>
      <c r="K85" s="420"/>
      <c r="L85" s="420"/>
      <c r="M85" s="420"/>
      <c r="N85" s="420"/>
      <c r="O85" s="420"/>
      <c r="P85" s="420"/>
      <c r="Q85" s="420"/>
      <c r="R85" s="420"/>
    </row>
    <row r="86" spans="1:18" ht="12.95">
      <c r="A86" s="500">
        <v>45839</v>
      </c>
      <c r="B86" s="501" t="s">
        <v>4106</v>
      </c>
      <c r="C86" s="504" t="s">
        <v>4084</v>
      </c>
      <c r="D86" s="503">
        <v>2</v>
      </c>
      <c r="E86" s="437"/>
      <c r="F86" s="423">
        <f>E86*D86</f>
        <v>0</v>
      </c>
      <c r="G86" s="420"/>
      <c r="H86" s="420"/>
      <c r="I86" s="420"/>
      <c r="J86" s="420"/>
      <c r="K86" s="420"/>
      <c r="L86" s="420"/>
      <c r="M86" s="420"/>
      <c r="N86" s="420"/>
      <c r="O86" s="420"/>
      <c r="P86" s="420"/>
      <c r="Q86" s="420"/>
      <c r="R86" s="420"/>
    </row>
    <row r="87" spans="1:18" ht="12.95">
      <c r="A87" s="500">
        <v>45870</v>
      </c>
      <c r="B87" s="501" t="s">
        <v>4107</v>
      </c>
      <c r="C87" s="504" t="s">
        <v>4084</v>
      </c>
      <c r="D87" s="503">
        <v>26</v>
      </c>
      <c r="E87" s="437"/>
      <c r="F87" s="423">
        <f>E87*D87</f>
        <v>0</v>
      </c>
      <c r="G87" s="420"/>
      <c r="H87" s="420"/>
      <c r="I87" s="420"/>
      <c r="J87" s="420"/>
      <c r="K87" s="420"/>
      <c r="L87" s="420"/>
      <c r="M87" s="420"/>
      <c r="N87" s="420"/>
      <c r="O87" s="420"/>
      <c r="P87" s="420"/>
      <c r="Q87" s="420"/>
      <c r="R87" s="420"/>
    </row>
    <row r="88" spans="1:18" ht="12.95">
      <c r="A88" s="500">
        <v>45901</v>
      </c>
      <c r="B88" s="501" t="s">
        <v>4108</v>
      </c>
      <c r="C88" s="506" t="s">
        <v>4084</v>
      </c>
      <c r="D88" s="503">
        <v>28</v>
      </c>
      <c r="E88" s="437"/>
      <c r="F88" s="423">
        <f>E88*D88</f>
        <v>0</v>
      </c>
      <c r="G88" s="420"/>
      <c r="H88" s="420"/>
      <c r="I88" s="420"/>
      <c r="J88" s="420"/>
      <c r="K88" s="420"/>
      <c r="L88" s="420"/>
      <c r="M88" s="420"/>
      <c r="N88" s="420"/>
      <c r="O88" s="420"/>
      <c r="P88" s="420"/>
      <c r="Q88" s="420"/>
      <c r="R88" s="420"/>
    </row>
    <row r="89" spans="1:18" ht="12.95">
      <c r="A89" s="497"/>
      <c r="B89" s="498" t="s">
        <v>4109</v>
      </c>
      <c r="C89" s="505"/>
      <c r="D89" s="499"/>
      <c r="E89" s="436"/>
      <c r="F89" s="435"/>
      <c r="G89" s="420"/>
      <c r="H89" s="420"/>
      <c r="I89" s="420"/>
      <c r="J89" s="420"/>
      <c r="K89" s="420"/>
      <c r="L89" s="420"/>
      <c r="M89" s="420"/>
      <c r="N89" s="420"/>
      <c r="O89" s="420"/>
      <c r="P89" s="420"/>
      <c r="Q89" s="420"/>
      <c r="R89" s="420"/>
    </row>
    <row r="90" spans="1:18" ht="39">
      <c r="A90" s="500">
        <v>45931</v>
      </c>
      <c r="B90" s="501" t="s">
        <v>4110</v>
      </c>
      <c r="C90" s="504" t="s">
        <v>4111</v>
      </c>
      <c r="D90" s="503">
        <v>1</v>
      </c>
      <c r="E90" s="437"/>
      <c r="F90" s="423">
        <f>E90*D90</f>
        <v>0</v>
      </c>
      <c r="G90" s="420"/>
      <c r="H90" s="420"/>
      <c r="I90" s="420"/>
      <c r="J90" s="420"/>
      <c r="K90" s="420"/>
      <c r="L90" s="420"/>
      <c r="M90" s="420"/>
      <c r="N90" s="420"/>
      <c r="O90" s="420"/>
      <c r="P90" s="420"/>
      <c r="Q90" s="420"/>
      <c r="R90" s="420"/>
    </row>
    <row r="91" spans="1:18">
      <c r="A91" s="507"/>
      <c r="B91" s="508"/>
      <c r="C91" s="507"/>
      <c r="D91" s="508"/>
      <c r="E91" s="427" t="s">
        <v>4078</v>
      </c>
      <c r="F91" s="428">
        <f>SUM(F78:F90)</f>
        <v>0</v>
      </c>
      <c r="G91" s="420"/>
      <c r="H91" s="420"/>
      <c r="I91" s="420"/>
      <c r="J91" s="420"/>
      <c r="K91" s="420"/>
      <c r="L91" s="420"/>
      <c r="M91" s="420"/>
      <c r="N91" s="420"/>
      <c r="O91" s="420"/>
      <c r="P91" s="420"/>
      <c r="Q91" s="420"/>
      <c r="R91" s="420"/>
    </row>
    <row r="92" spans="1:18">
      <c r="A92" s="507"/>
      <c r="B92" s="508"/>
      <c r="C92" s="507"/>
      <c r="D92" s="508"/>
      <c r="E92" s="427" t="s">
        <v>4079</v>
      </c>
      <c r="F92" s="428">
        <f>F91*19%</f>
        <v>0</v>
      </c>
      <c r="G92" s="420"/>
      <c r="H92" s="420"/>
      <c r="I92" s="420"/>
      <c r="J92" s="420"/>
      <c r="K92" s="420"/>
      <c r="L92" s="420"/>
      <c r="M92" s="420"/>
      <c r="N92" s="420"/>
      <c r="O92" s="420"/>
      <c r="P92" s="420"/>
      <c r="Q92" s="420"/>
      <c r="R92" s="420"/>
    </row>
    <row r="93" spans="1:18">
      <c r="A93" s="507"/>
      <c r="B93" s="508"/>
      <c r="C93" s="507"/>
      <c r="D93" s="508"/>
      <c r="E93" s="427" t="s">
        <v>4080</v>
      </c>
      <c r="F93" s="428">
        <f>F91+F92</f>
        <v>0</v>
      </c>
      <c r="G93" s="420"/>
      <c r="H93" s="420"/>
      <c r="I93" s="420"/>
      <c r="J93" s="420"/>
      <c r="K93" s="420"/>
      <c r="L93" s="420"/>
      <c r="M93" s="420"/>
      <c r="N93" s="420"/>
      <c r="O93" s="420"/>
      <c r="P93" s="420"/>
      <c r="Q93" s="420"/>
      <c r="R93" s="420"/>
    </row>
    <row r="94" spans="1:18">
      <c r="A94" s="507"/>
      <c r="B94" s="508"/>
      <c r="C94" s="507"/>
      <c r="D94" s="508"/>
      <c r="E94" s="438"/>
      <c r="F94" s="439"/>
      <c r="G94" s="420"/>
      <c r="H94" s="420"/>
      <c r="I94" s="420"/>
      <c r="J94" s="420"/>
      <c r="K94" s="420"/>
      <c r="L94" s="420"/>
      <c r="M94" s="420"/>
      <c r="N94" s="420"/>
      <c r="O94" s="420"/>
      <c r="P94" s="420"/>
      <c r="Q94" s="420"/>
      <c r="R94" s="420"/>
    </row>
    <row r="95" spans="1:18">
      <c r="A95" s="479"/>
      <c r="B95" s="480"/>
      <c r="C95" s="479"/>
      <c r="D95" s="479"/>
      <c r="E95" s="429"/>
      <c r="F95" s="420"/>
      <c r="G95" s="420"/>
      <c r="H95" s="420"/>
      <c r="I95" s="420"/>
      <c r="J95" s="420"/>
      <c r="K95" s="420"/>
      <c r="L95" s="420"/>
      <c r="M95" s="420"/>
      <c r="N95" s="420"/>
      <c r="O95" s="420"/>
      <c r="P95" s="420"/>
      <c r="Q95" s="420"/>
      <c r="R95" s="420"/>
    </row>
    <row r="96" spans="1:18">
      <c r="A96" s="509" t="s">
        <v>28</v>
      </c>
      <c r="B96" s="510"/>
      <c r="C96" s="510"/>
      <c r="D96" s="510"/>
      <c r="E96" s="458"/>
      <c r="F96" s="459"/>
      <c r="G96" s="420"/>
      <c r="H96" s="420"/>
      <c r="I96" s="420"/>
      <c r="J96" s="420"/>
      <c r="K96" s="420"/>
      <c r="L96" s="420"/>
      <c r="M96" s="420"/>
      <c r="N96" s="420"/>
      <c r="O96" s="420"/>
      <c r="P96" s="420"/>
      <c r="Q96" s="420"/>
      <c r="R96" s="420"/>
    </row>
    <row r="97" spans="1:18" ht="12.95">
      <c r="A97" s="482" t="s">
        <v>3985</v>
      </c>
      <c r="B97" s="482" t="s">
        <v>4004</v>
      </c>
      <c r="C97" s="482" t="s">
        <v>4005</v>
      </c>
      <c r="D97" s="483" t="s">
        <v>4</v>
      </c>
      <c r="E97" s="430" t="s">
        <v>4006</v>
      </c>
      <c r="F97" s="431" t="s">
        <v>4007</v>
      </c>
      <c r="G97" s="420"/>
      <c r="H97" s="420"/>
      <c r="I97" s="420"/>
      <c r="J97" s="420"/>
      <c r="K97" s="420"/>
      <c r="L97" s="420"/>
      <c r="M97" s="420"/>
      <c r="N97" s="420"/>
      <c r="O97" s="420"/>
      <c r="P97" s="420"/>
      <c r="Q97" s="420"/>
      <c r="R97" s="420"/>
    </row>
    <row r="98" spans="1:18" ht="12.95">
      <c r="A98" s="511">
        <v>45659</v>
      </c>
      <c r="B98" s="512" t="s">
        <v>4112</v>
      </c>
      <c r="C98" s="513" t="s">
        <v>4084</v>
      </c>
      <c r="D98" s="486">
        <v>289</v>
      </c>
      <c r="E98" s="423"/>
      <c r="F98" s="423">
        <f t="shared" ref="F98:F118" si="5">E98*D98</f>
        <v>0</v>
      </c>
      <c r="G98" s="420"/>
      <c r="H98" s="420"/>
      <c r="I98" s="420"/>
      <c r="J98" s="420"/>
      <c r="K98" s="420"/>
      <c r="L98" s="420"/>
      <c r="M98" s="420"/>
      <c r="N98" s="420"/>
      <c r="O98" s="420"/>
      <c r="P98" s="420"/>
      <c r="Q98" s="420"/>
      <c r="R98" s="420"/>
    </row>
    <row r="99" spans="1:18" ht="12.95">
      <c r="A99" s="514">
        <v>45690</v>
      </c>
      <c r="B99" s="469" t="s">
        <v>4113</v>
      </c>
      <c r="C99" s="515" t="s">
        <v>4084</v>
      </c>
      <c r="D99" s="486">
        <v>4</v>
      </c>
      <c r="E99" s="423"/>
      <c r="F99" s="423">
        <f t="shared" si="5"/>
        <v>0</v>
      </c>
      <c r="G99" s="420"/>
      <c r="H99" s="420"/>
      <c r="I99" s="420"/>
      <c r="J99" s="420"/>
      <c r="K99" s="420"/>
      <c r="L99" s="420"/>
      <c r="M99" s="420"/>
      <c r="N99" s="420"/>
      <c r="O99" s="420"/>
      <c r="P99" s="420"/>
      <c r="Q99" s="420"/>
      <c r="R99" s="420"/>
    </row>
    <row r="100" spans="1:18" ht="12.95">
      <c r="A100" s="514">
        <v>45718</v>
      </c>
      <c r="B100" s="469" t="s">
        <v>4114</v>
      </c>
      <c r="C100" s="515" t="s">
        <v>4084</v>
      </c>
      <c r="D100" s="486">
        <v>18</v>
      </c>
      <c r="E100" s="423"/>
      <c r="F100" s="423">
        <f t="shared" si="5"/>
        <v>0</v>
      </c>
      <c r="G100" s="420"/>
      <c r="H100" s="420"/>
      <c r="I100" s="420"/>
      <c r="J100" s="420"/>
      <c r="K100" s="420"/>
      <c r="L100" s="420"/>
      <c r="M100" s="420"/>
      <c r="N100" s="420"/>
      <c r="O100" s="420"/>
      <c r="P100" s="420"/>
      <c r="Q100" s="420"/>
      <c r="R100" s="420"/>
    </row>
    <row r="101" spans="1:18" ht="12.95">
      <c r="A101" s="514">
        <v>45749</v>
      </c>
      <c r="B101" s="469" t="s">
        <v>4115</v>
      </c>
      <c r="C101" s="515" t="s">
        <v>4084</v>
      </c>
      <c r="D101" s="486">
        <v>1</v>
      </c>
      <c r="E101" s="423"/>
      <c r="F101" s="423">
        <f t="shared" si="5"/>
        <v>0</v>
      </c>
      <c r="G101" s="420"/>
      <c r="H101" s="420"/>
      <c r="I101" s="420"/>
      <c r="J101" s="420"/>
      <c r="K101" s="420"/>
      <c r="L101" s="420"/>
      <c r="M101" s="420"/>
      <c r="N101" s="420"/>
      <c r="O101" s="420"/>
      <c r="P101" s="420"/>
      <c r="Q101" s="420"/>
      <c r="R101" s="420"/>
    </row>
    <row r="102" spans="1:18" ht="12.95">
      <c r="A102" s="514">
        <v>45779</v>
      </c>
      <c r="B102" s="469" t="s">
        <v>4116</v>
      </c>
      <c r="C102" s="515" t="s">
        <v>4084</v>
      </c>
      <c r="D102" s="486">
        <v>1</v>
      </c>
      <c r="E102" s="423"/>
      <c r="F102" s="423">
        <f t="shared" si="5"/>
        <v>0</v>
      </c>
      <c r="G102" s="420"/>
      <c r="H102" s="420"/>
      <c r="I102" s="420"/>
      <c r="J102" s="420"/>
      <c r="K102" s="420"/>
      <c r="L102" s="420"/>
      <c r="M102" s="420"/>
      <c r="N102" s="420"/>
      <c r="O102" s="420"/>
      <c r="P102" s="420"/>
      <c r="Q102" s="420"/>
      <c r="R102" s="420"/>
    </row>
    <row r="103" spans="1:18" ht="12.95">
      <c r="A103" s="514">
        <v>45810</v>
      </c>
      <c r="B103" s="469" t="s">
        <v>4117</v>
      </c>
      <c r="C103" s="515" t="s">
        <v>4084</v>
      </c>
      <c r="D103" s="486">
        <v>1</v>
      </c>
      <c r="E103" s="423"/>
      <c r="F103" s="423">
        <f t="shared" si="5"/>
        <v>0</v>
      </c>
      <c r="G103" s="420"/>
      <c r="H103" s="420"/>
      <c r="I103" s="420"/>
      <c r="J103" s="420"/>
      <c r="K103" s="420"/>
      <c r="L103" s="420"/>
      <c r="M103" s="420"/>
      <c r="N103" s="420"/>
      <c r="O103" s="420"/>
      <c r="P103" s="420"/>
      <c r="Q103" s="420"/>
      <c r="R103" s="420"/>
    </row>
    <row r="104" spans="1:18" ht="12.95">
      <c r="A104" s="514">
        <v>45840</v>
      </c>
      <c r="B104" s="469" t="s">
        <v>4118</v>
      </c>
      <c r="C104" s="515" t="s">
        <v>4084</v>
      </c>
      <c r="D104" s="486">
        <v>1</v>
      </c>
      <c r="E104" s="423"/>
      <c r="F104" s="423">
        <f t="shared" si="5"/>
        <v>0</v>
      </c>
      <c r="G104" s="420"/>
      <c r="H104" s="420"/>
      <c r="I104" s="420"/>
      <c r="J104" s="420"/>
      <c r="K104" s="420"/>
      <c r="L104" s="420"/>
      <c r="M104" s="420"/>
      <c r="N104" s="420"/>
      <c r="O104" s="420"/>
      <c r="P104" s="420"/>
      <c r="Q104" s="420"/>
      <c r="R104" s="420"/>
    </row>
    <row r="105" spans="1:18" ht="12.95">
      <c r="A105" s="514">
        <v>45871</v>
      </c>
      <c r="B105" s="478" t="s">
        <v>4119</v>
      </c>
      <c r="C105" s="515" t="s">
        <v>4084</v>
      </c>
      <c r="D105" s="486">
        <v>1</v>
      </c>
      <c r="E105" s="423"/>
      <c r="F105" s="423">
        <f t="shared" si="5"/>
        <v>0</v>
      </c>
      <c r="G105" s="420"/>
      <c r="H105" s="420"/>
      <c r="I105" s="420"/>
      <c r="J105" s="420"/>
      <c r="K105" s="420"/>
      <c r="L105" s="420"/>
      <c r="M105" s="420"/>
      <c r="N105" s="420"/>
      <c r="O105" s="420"/>
      <c r="P105" s="420"/>
      <c r="Q105" s="420"/>
      <c r="R105" s="420"/>
    </row>
    <row r="106" spans="1:18" ht="12.95">
      <c r="A106" s="514">
        <v>45902</v>
      </c>
      <c r="B106" s="478" t="s">
        <v>4120</v>
      </c>
      <c r="C106" s="515" t="s">
        <v>4084</v>
      </c>
      <c r="D106" s="486">
        <v>420</v>
      </c>
      <c r="E106" s="423"/>
      <c r="F106" s="423">
        <f t="shared" si="5"/>
        <v>0</v>
      </c>
      <c r="G106" s="420"/>
      <c r="H106" s="420"/>
      <c r="I106" s="420"/>
      <c r="J106" s="420"/>
      <c r="K106" s="420"/>
      <c r="L106" s="420"/>
      <c r="M106" s="420"/>
      <c r="N106" s="420"/>
      <c r="O106" s="420"/>
      <c r="P106" s="420"/>
      <c r="Q106" s="420"/>
      <c r="R106" s="420"/>
    </row>
    <row r="107" spans="1:18" ht="12.95">
      <c r="A107" s="514">
        <v>45932</v>
      </c>
      <c r="B107" s="478" t="s">
        <v>4121</v>
      </c>
      <c r="C107" s="515" t="s">
        <v>4084</v>
      </c>
      <c r="D107" s="486">
        <v>1</v>
      </c>
      <c r="E107" s="423"/>
      <c r="F107" s="423">
        <f t="shared" si="5"/>
        <v>0</v>
      </c>
      <c r="G107" s="420"/>
      <c r="H107" s="420"/>
      <c r="I107" s="420"/>
      <c r="J107" s="420"/>
      <c r="K107" s="420"/>
      <c r="L107" s="420"/>
      <c r="M107" s="420"/>
      <c r="N107" s="420"/>
      <c r="O107" s="420"/>
      <c r="P107" s="420"/>
      <c r="Q107" s="420"/>
      <c r="R107" s="420"/>
    </row>
    <row r="108" spans="1:18" ht="12.95">
      <c r="A108" s="514">
        <v>45963</v>
      </c>
      <c r="B108" s="478" t="s">
        <v>4122</v>
      </c>
      <c r="C108" s="516" t="s">
        <v>4084</v>
      </c>
      <c r="D108" s="486">
        <v>1</v>
      </c>
      <c r="E108" s="423"/>
      <c r="F108" s="423">
        <f t="shared" si="5"/>
        <v>0</v>
      </c>
      <c r="G108" s="420"/>
      <c r="H108" s="420"/>
      <c r="I108" s="420"/>
      <c r="J108" s="420"/>
      <c r="K108" s="420"/>
      <c r="L108" s="420"/>
      <c r="M108" s="420"/>
      <c r="N108" s="420"/>
      <c r="O108" s="420"/>
      <c r="P108" s="420"/>
      <c r="Q108" s="420"/>
      <c r="R108" s="420"/>
    </row>
    <row r="109" spans="1:18" ht="12.95">
      <c r="A109" s="514">
        <v>45993</v>
      </c>
      <c r="B109" s="478" t="s">
        <v>4123</v>
      </c>
      <c r="C109" s="515" t="s">
        <v>4084</v>
      </c>
      <c r="D109" s="486">
        <v>6</v>
      </c>
      <c r="E109" s="423"/>
      <c r="F109" s="423">
        <f t="shared" si="5"/>
        <v>0</v>
      </c>
      <c r="G109" s="420"/>
      <c r="H109" s="420"/>
      <c r="I109" s="420"/>
      <c r="J109" s="420"/>
      <c r="K109" s="420"/>
      <c r="L109" s="420"/>
      <c r="M109" s="420"/>
      <c r="N109" s="420"/>
      <c r="O109" s="420"/>
      <c r="P109" s="420"/>
      <c r="Q109" s="420"/>
      <c r="R109" s="420"/>
    </row>
    <row r="110" spans="1:18" ht="12.95">
      <c r="A110" s="514">
        <v>46024</v>
      </c>
      <c r="B110" s="478" t="s">
        <v>4124</v>
      </c>
      <c r="C110" s="515" t="s">
        <v>4084</v>
      </c>
      <c r="D110" s="486">
        <v>2</v>
      </c>
      <c r="E110" s="423"/>
      <c r="F110" s="423">
        <f t="shared" si="5"/>
        <v>0</v>
      </c>
      <c r="G110" s="420"/>
      <c r="H110" s="420"/>
      <c r="I110" s="420"/>
      <c r="J110" s="420"/>
      <c r="K110" s="420"/>
      <c r="L110" s="420"/>
      <c r="M110" s="420"/>
      <c r="N110" s="420"/>
      <c r="O110" s="420"/>
      <c r="P110" s="420"/>
      <c r="Q110" s="420"/>
      <c r="R110" s="420"/>
    </row>
    <row r="111" spans="1:18" ht="12.95">
      <c r="A111" s="514">
        <v>46055</v>
      </c>
      <c r="B111" s="478" t="s">
        <v>4125</v>
      </c>
      <c r="C111" s="515" t="s">
        <v>4084</v>
      </c>
      <c r="D111" s="486">
        <v>1</v>
      </c>
      <c r="E111" s="423"/>
      <c r="F111" s="423">
        <f t="shared" si="5"/>
        <v>0</v>
      </c>
      <c r="G111" s="420"/>
      <c r="H111" s="420"/>
      <c r="I111" s="420"/>
      <c r="J111" s="420"/>
      <c r="K111" s="420"/>
      <c r="L111" s="420"/>
      <c r="M111" s="420"/>
      <c r="N111" s="420"/>
      <c r="O111" s="420"/>
      <c r="P111" s="420"/>
      <c r="Q111" s="420"/>
      <c r="R111" s="420"/>
    </row>
    <row r="112" spans="1:18" ht="12.95">
      <c r="A112" s="514">
        <v>46083</v>
      </c>
      <c r="B112" s="478" t="s">
        <v>4126</v>
      </c>
      <c r="C112" s="515" t="s">
        <v>4084</v>
      </c>
      <c r="D112" s="486">
        <v>1</v>
      </c>
      <c r="E112" s="423"/>
      <c r="F112" s="423">
        <f t="shared" si="5"/>
        <v>0</v>
      </c>
      <c r="G112" s="420"/>
      <c r="H112" s="420"/>
      <c r="I112" s="420"/>
      <c r="J112" s="420"/>
      <c r="K112" s="420"/>
      <c r="L112" s="420"/>
      <c r="M112" s="420"/>
      <c r="N112" s="420"/>
      <c r="O112" s="420"/>
      <c r="P112" s="420"/>
      <c r="Q112" s="420"/>
      <c r="R112" s="420"/>
    </row>
    <row r="113" spans="1:18" ht="12.95">
      <c r="A113" s="514">
        <v>46114</v>
      </c>
      <c r="B113" s="478" t="s">
        <v>4127</v>
      </c>
      <c r="C113" s="515" t="s">
        <v>4084</v>
      </c>
      <c r="D113" s="486">
        <v>1</v>
      </c>
      <c r="E113" s="423"/>
      <c r="F113" s="423">
        <f t="shared" si="5"/>
        <v>0</v>
      </c>
      <c r="G113" s="420"/>
      <c r="H113" s="420"/>
      <c r="I113" s="420"/>
      <c r="J113" s="420"/>
      <c r="K113" s="420"/>
      <c r="L113" s="420"/>
      <c r="M113" s="420"/>
      <c r="N113" s="420"/>
      <c r="O113" s="420"/>
      <c r="P113" s="420"/>
      <c r="Q113" s="420"/>
      <c r="R113" s="420"/>
    </row>
    <row r="114" spans="1:18" ht="12.95">
      <c r="A114" s="514">
        <v>46144</v>
      </c>
      <c r="B114" s="478" t="s">
        <v>4128</v>
      </c>
      <c r="C114" s="515" t="s">
        <v>4084</v>
      </c>
      <c r="D114" s="486">
        <v>2</v>
      </c>
      <c r="E114" s="423"/>
      <c r="F114" s="423">
        <f t="shared" si="5"/>
        <v>0</v>
      </c>
      <c r="G114" s="420"/>
      <c r="H114" s="420"/>
      <c r="I114" s="420"/>
      <c r="J114" s="420"/>
      <c r="K114" s="420"/>
      <c r="L114" s="420"/>
      <c r="M114" s="420"/>
      <c r="N114" s="420"/>
      <c r="O114" s="420"/>
      <c r="P114" s="420"/>
      <c r="Q114" s="420"/>
      <c r="R114" s="420"/>
    </row>
    <row r="115" spans="1:18" ht="12.95">
      <c r="A115" s="514">
        <v>46175</v>
      </c>
      <c r="B115" s="478" t="s">
        <v>4129</v>
      </c>
      <c r="C115" s="515" t="s">
        <v>4084</v>
      </c>
      <c r="D115" s="486">
        <v>2</v>
      </c>
      <c r="E115" s="423"/>
      <c r="F115" s="423">
        <f t="shared" si="5"/>
        <v>0</v>
      </c>
      <c r="G115" s="420"/>
      <c r="H115" s="420"/>
      <c r="I115" s="420"/>
      <c r="J115" s="420"/>
      <c r="K115" s="420"/>
      <c r="L115" s="420"/>
      <c r="M115" s="420"/>
      <c r="N115" s="420"/>
      <c r="O115" s="420"/>
      <c r="P115" s="420"/>
      <c r="Q115" s="420"/>
      <c r="R115" s="420"/>
    </row>
    <row r="116" spans="1:18" ht="12.95">
      <c r="A116" s="514">
        <v>46205</v>
      </c>
      <c r="B116" s="478" t="s">
        <v>4130</v>
      </c>
      <c r="C116" s="515" t="s">
        <v>4082</v>
      </c>
      <c r="D116" s="486">
        <v>1</v>
      </c>
      <c r="E116" s="423"/>
      <c r="F116" s="423">
        <f t="shared" si="5"/>
        <v>0</v>
      </c>
      <c r="G116" s="420"/>
      <c r="H116" s="420"/>
      <c r="I116" s="420"/>
      <c r="J116" s="420"/>
      <c r="K116" s="420"/>
      <c r="L116" s="420"/>
      <c r="M116" s="420"/>
      <c r="N116" s="420"/>
      <c r="O116" s="420"/>
      <c r="P116" s="420"/>
      <c r="Q116" s="420"/>
      <c r="R116" s="420"/>
    </row>
    <row r="117" spans="1:18" ht="12.95">
      <c r="A117" s="514">
        <v>46236</v>
      </c>
      <c r="B117" s="478" t="s">
        <v>4131</v>
      </c>
      <c r="C117" s="515" t="s">
        <v>4082</v>
      </c>
      <c r="D117" s="486">
        <v>1</v>
      </c>
      <c r="E117" s="423"/>
      <c r="F117" s="423">
        <f t="shared" si="5"/>
        <v>0</v>
      </c>
      <c r="G117" s="420"/>
      <c r="H117" s="420"/>
      <c r="I117" s="420"/>
      <c r="J117" s="420"/>
      <c r="K117" s="420"/>
      <c r="L117" s="420"/>
      <c r="M117" s="420"/>
      <c r="N117" s="420"/>
      <c r="O117" s="420"/>
      <c r="P117" s="420"/>
      <c r="Q117" s="420"/>
      <c r="R117" s="420"/>
    </row>
    <row r="118" spans="1:18" ht="12.95">
      <c r="A118" s="514">
        <v>46237</v>
      </c>
      <c r="B118" s="478" t="s">
        <v>4132</v>
      </c>
      <c r="C118" s="515" t="s">
        <v>4082</v>
      </c>
      <c r="D118" s="486">
        <v>1</v>
      </c>
      <c r="E118" s="423"/>
      <c r="F118" s="423">
        <f t="shared" si="5"/>
        <v>0</v>
      </c>
      <c r="G118" s="420"/>
      <c r="H118" s="420"/>
      <c r="I118" s="420"/>
      <c r="J118" s="420"/>
      <c r="K118" s="420"/>
      <c r="L118" s="420"/>
      <c r="M118" s="420"/>
      <c r="N118" s="420"/>
      <c r="O118" s="420"/>
      <c r="P118" s="420"/>
      <c r="Q118" s="420"/>
      <c r="R118" s="420"/>
    </row>
    <row r="119" spans="1:18">
      <c r="A119" s="480"/>
      <c r="B119" s="480"/>
      <c r="C119" s="480"/>
      <c r="D119" s="480"/>
      <c r="E119" s="427" t="s">
        <v>4078</v>
      </c>
      <c r="F119" s="428">
        <f>SUM(F98:F118)</f>
        <v>0</v>
      </c>
      <c r="G119" s="420"/>
      <c r="H119" s="420"/>
      <c r="I119" s="420"/>
      <c r="J119" s="420"/>
      <c r="K119" s="420"/>
      <c r="L119" s="420"/>
      <c r="M119" s="420"/>
      <c r="N119" s="420"/>
      <c r="O119" s="420"/>
      <c r="P119" s="420"/>
      <c r="Q119" s="420"/>
      <c r="R119" s="420"/>
    </row>
    <row r="120" spans="1:18">
      <c r="A120" s="480"/>
      <c r="B120" s="480"/>
      <c r="C120" s="480"/>
      <c r="D120" s="480"/>
      <c r="E120" s="427" t="s">
        <v>4079</v>
      </c>
      <c r="F120" s="428">
        <f>F119*19%</f>
        <v>0</v>
      </c>
      <c r="G120" s="420"/>
      <c r="H120" s="420"/>
      <c r="I120" s="420"/>
      <c r="J120" s="420"/>
      <c r="K120" s="420"/>
      <c r="L120" s="420"/>
      <c r="M120" s="420"/>
      <c r="N120" s="420"/>
      <c r="O120" s="420"/>
      <c r="P120" s="420"/>
      <c r="Q120" s="420"/>
      <c r="R120" s="420"/>
    </row>
    <row r="121" spans="1:18">
      <c r="A121" s="480"/>
      <c r="B121" s="480"/>
      <c r="C121" s="480"/>
      <c r="D121" s="480"/>
      <c r="E121" s="427" t="s">
        <v>4080</v>
      </c>
      <c r="F121" s="428">
        <f>F119+F120</f>
        <v>0</v>
      </c>
      <c r="G121" s="420"/>
      <c r="H121" s="420"/>
      <c r="I121" s="420"/>
      <c r="J121" s="420"/>
      <c r="K121" s="420"/>
      <c r="L121" s="420"/>
      <c r="M121" s="420"/>
      <c r="N121" s="420"/>
      <c r="O121" s="420"/>
      <c r="P121" s="420"/>
      <c r="Q121" s="420"/>
      <c r="R121" s="420"/>
    </row>
    <row r="122" spans="1:18">
      <c r="A122" s="480"/>
      <c r="B122" s="480"/>
      <c r="C122" s="480"/>
      <c r="D122" s="480"/>
      <c r="E122" s="438"/>
      <c r="F122" s="439"/>
      <c r="G122" s="420"/>
      <c r="H122" s="420"/>
      <c r="I122" s="420"/>
      <c r="J122" s="420"/>
      <c r="K122" s="420"/>
      <c r="L122" s="420"/>
      <c r="M122" s="420"/>
      <c r="N122" s="420"/>
      <c r="O122" s="420"/>
      <c r="P122" s="420"/>
      <c r="Q122" s="420"/>
      <c r="R122" s="420"/>
    </row>
    <row r="123" spans="1:18">
      <c r="A123" s="479"/>
      <c r="B123" s="480"/>
      <c r="C123" s="479"/>
      <c r="D123" s="479"/>
      <c r="E123" s="429"/>
      <c r="F123" s="420"/>
      <c r="G123" s="420"/>
      <c r="H123" s="420"/>
      <c r="I123" s="420"/>
      <c r="J123" s="420"/>
      <c r="K123" s="420"/>
      <c r="L123" s="420"/>
      <c r="M123" s="420"/>
      <c r="N123" s="420"/>
      <c r="O123" s="420"/>
      <c r="P123" s="420"/>
      <c r="Q123" s="420"/>
      <c r="R123" s="420"/>
    </row>
    <row r="124" spans="1:18">
      <c r="A124" s="481" t="s">
        <v>4133</v>
      </c>
      <c r="B124" s="481"/>
      <c r="C124" s="481"/>
      <c r="D124" s="481"/>
      <c r="E124" s="456"/>
      <c r="F124" s="456"/>
      <c r="G124" s="420"/>
      <c r="H124" s="420"/>
      <c r="I124" s="420"/>
      <c r="J124" s="420"/>
      <c r="K124" s="420"/>
      <c r="L124" s="420"/>
      <c r="M124" s="420"/>
      <c r="N124" s="420"/>
      <c r="O124" s="420"/>
      <c r="P124" s="420"/>
      <c r="Q124" s="420"/>
      <c r="R124" s="420"/>
    </row>
    <row r="125" spans="1:18" ht="12.95">
      <c r="A125" s="482" t="s">
        <v>3985</v>
      </c>
      <c r="B125" s="482" t="s">
        <v>4004</v>
      </c>
      <c r="C125" s="482" t="s">
        <v>4005</v>
      </c>
      <c r="D125" s="483" t="s">
        <v>4</v>
      </c>
      <c r="E125" s="430" t="s">
        <v>4006</v>
      </c>
      <c r="F125" s="431" t="s">
        <v>4007</v>
      </c>
      <c r="G125" s="420"/>
      <c r="H125" s="420"/>
      <c r="I125" s="420"/>
      <c r="J125" s="420"/>
      <c r="K125" s="420"/>
      <c r="L125" s="420"/>
      <c r="M125" s="420"/>
      <c r="N125" s="420"/>
      <c r="O125" s="420"/>
      <c r="P125" s="420"/>
      <c r="Q125" s="420"/>
      <c r="R125" s="420"/>
    </row>
    <row r="126" spans="1:18" ht="12.95">
      <c r="A126" s="485"/>
      <c r="B126" s="517" t="s">
        <v>4134</v>
      </c>
      <c r="C126" s="485"/>
      <c r="D126" s="486"/>
      <c r="E126" s="423"/>
      <c r="F126" s="423"/>
      <c r="G126" s="420"/>
      <c r="H126" s="420"/>
      <c r="I126" s="420"/>
      <c r="J126" s="420"/>
      <c r="K126" s="420"/>
      <c r="L126" s="420"/>
      <c r="M126" s="420"/>
      <c r="N126" s="420"/>
      <c r="O126" s="420"/>
      <c r="P126" s="420"/>
      <c r="Q126" s="420"/>
      <c r="R126" s="420"/>
    </row>
    <row r="127" spans="1:18" ht="12.95">
      <c r="A127" s="484">
        <v>1</v>
      </c>
      <c r="B127" s="485" t="s">
        <v>4135</v>
      </c>
      <c r="C127" s="484" t="s">
        <v>4084</v>
      </c>
      <c r="D127" s="486">
        <v>2</v>
      </c>
      <c r="E127" s="423"/>
      <c r="F127" s="423">
        <f t="shared" ref="F127:F160" si="6">E127*D127</f>
        <v>0</v>
      </c>
      <c r="G127" s="420"/>
      <c r="H127" s="420"/>
      <c r="I127" s="420"/>
      <c r="J127" s="420"/>
      <c r="K127" s="420"/>
      <c r="L127" s="420"/>
      <c r="M127" s="420"/>
      <c r="N127" s="420"/>
      <c r="O127" s="420"/>
      <c r="P127" s="420"/>
      <c r="Q127" s="420"/>
      <c r="R127" s="420"/>
    </row>
    <row r="128" spans="1:18" ht="12.95">
      <c r="A128" s="484">
        <v>2</v>
      </c>
      <c r="B128" s="485" t="s">
        <v>4136</v>
      </c>
      <c r="C128" s="484" t="s">
        <v>4084</v>
      </c>
      <c r="D128" s="486">
        <v>2</v>
      </c>
      <c r="E128" s="423"/>
      <c r="F128" s="423">
        <f t="shared" si="6"/>
        <v>0</v>
      </c>
      <c r="G128" s="420"/>
      <c r="H128" s="420"/>
      <c r="I128" s="420"/>
      <c r="J128" s="420"/>
      <c r="K128" s="420"/>
      <c r="L128" s="420"/>
      <c r="M128" s="420"/>
      <c r="N128" s="420"/>
      <c r="O128" s="420"/>
      <c r="P128" s="420"/>
      <c r="Q128" s="420"/>
      <c r="R128" s="420"/>
    </row>
    <row r="129" spans="1:18" ht="12.95">
      <c r="A129" s="484">
        <v>3</v>
      </c>
      <c r="B129" s="485" t="s">
        <v>4137</v>
      </c>
      <c r="C129" s="484" t="s">
        <v>4084</v>
      </c>
      <c r="D129" s="486">
        <v>2</v>
      </c>
      <c r="E129" s="423"/>
      <c r="F129" s="423">
        <f t="shared" si="6"/>
        <v>0</v>
      </c>
      <c r="G129" s="420"/>
      <c r="H129" s="420"/>
      <c r="I129" s="420"/>
      <c r="J129" s="420"/>
      <c r="K129" s="420"/>
      <c r="L129" s="420"/>
      <c r="M129" s="420"/>
      <c r="N129" s="420"/>
      <c r="O129" s="420"/>
      <c r="P129" s="420"/>
      <c r="Q129" s="420"/>
      <c r="R129" s="420"/>
    </row>
    <row r="130" spans="1:18" ht="12.95">
      <c r="A130" s="484">
        <v>4</v>
      </c>
      <c r="B130" s="485" t="s">
        <v>4138</v>
      </c>
      <c r="C130" s="484" t="s">
        <v>4084</v>
      </c>
      <c r="D130" s="486">
        <v>2</v>
      </c>
      <c r="E130" s="423"/>
      <c r="F130" s="423">
        <f t="shared" si="6"/>
        <v>0</v>
      </c>
      <c r="G130" s="420"/>
      <c r="H130" s="420"/>
      <c r="I130" s="420"/>
      <c r="J130" s="420"/>
      <c r="K130" s="420"/>
      <c r="L130" s="420"/>
      <c r="M130" s="420"/>
      <c r="N130" s="420"/>
      <c r="O130" s="420"/>
      <c r="P130" s="420"/>
      <c r="Q130" s="420"/>
      <c r="R130" s="420"/>
    </row>
    <row r="131" spans="1:18" ht="12.95">
      <c r="A131" s="484">
        <v>5</v>
      </c>
      <c r="B131" s="485" t="s">
        <v>4139</v>
      </c>
      <c r="C131" s="484" t="s">
        <v>4084</v>
      </c>
      <c r="D131" s="486">
        <v>2</v>
      </c>
      <c r="E131" s="423"/>
      <c r="F131" s="423">
        <f t="shared" si="6"/>
        <v>0</v>
      </c>
      <c r="G131" s="420"/>
      <c r="H131" s="420"/>
      <c r="I131" s="420"/>
      <c r="J131" s="420"/>
      <c r="K131" s="420"/>
      <c r="L131" s="420"/>
      <c r="M131" s="420"/>
      <c r="N131" s="420"/>
      <c r="O131" s="420"/>
      <c r="P131" s="420"/>
      <c r="Q131" s="420"/>
      <c r="R131" s="420"/>
    </row>
    <row r="132" spans="1:18" ht="12.95">
      <c r="A132" s="484">
        <v>6</v>
      </c>
      <c r="B132" s="485" t="s">
        <v>4140</v>
      </c>
      <c r="C132" s="484" t="s">
        <v>4084</v>
      </c>
      <c r="D132" s="486">
        <v>2</v>
      </c>
      <c r="E132" s="423"/>
      <c r="F132" s="423">
        <f t="shared" si="6"/>
        <v>0</v>
      </c>
      <c r="G132" s="420"/>
      <c r="H132" s="420"/>
      <c r="I132" s="420"/>
      <c r="J132" s="420"/>
      <c r="K132" s="420"/>
      <c r="L132" s="420"/>
      <c r="M132" s="420"/>
      <c r="N132" s="420"/>
      <c r="O132" s="420"/>
      <c r="P132" s="420"/>
      <c r="Q132" s="420"/>
      <c r="R132" s="420"/>
    </row>
    <row r="133" spans="1:18" ht="12.95">
      <c r="A133" s="484">
        <v>7</v>
      </c>
      <c r="B133" s="485" t="s">
        <v>4141</v>
      </c>
      <c r="C133" s="484" t="s">
        <v>4084</v>
      </c>
      <c r="D133" s="486">
        <v>24</v>
      </c>
      <c r="E133" s="423"/>
      <c r="F133" s="423">
        <f t="shared" si="6"/>
        <v>0</v>
      </c>
      <c r="G133" s="420"/>
      <c r="H133" s="420"/>
      <c r="I133" s="420"/>
      <c r="J133" s="420"/>
      <c r="K133" s="420"/>
      <c r="L133" s="420"/>
      <c r="M133" s="420"/>
      <c r="N133" s="420"/>
      <c r="O133" s="420"/>
      <c r="P133" s="420"/>
      <c r="Q133" s="420"/>
      <c r="R133" s="420"/>
    </row>
    <row r="134" spans="1:18" ht="12.95">
      <c r="A134" s="484">
        <v>8</v>
      </c>
      <c r="B134" s="485" t="s">
        <v>4142</v>
      </c>
      <c r="C134" s="484" t="s">
        <v>4084</v>
      </c>
      <c r="D134" s="486">
        <v>6</v>
      </c>
      <c r="E134" s="423"/>
      <c r="F134" s="423">
        <f t="shared" si="6"/>
        <v>0</v>
      </c>
      <c r="G134" s="420"/>
      <c r="H134" s="420"/>
      <c r="I134" s="420"/>
      <c r="J134" s="420"/>
      <c r="K134" s="420"/>
      <c r="L134" s="420"/>
      <c r="M134" s="420"/>
      <c r="N134" s="420"/>
      <c r="O134" s="420"/>
      <c r="P134" s="420"/>
      <c r="Q134" s="420"/>
      <c r="R134" s="420"/>
    </row>
    <row r="135" spans="1:18" ht="12.95">
      <c r="A135" s="484"/>
      <c r="B135" s="517" t="s">
        <v>4143</v>
      </c>
      <c r="C135" s="484"/>
      <c r="D135" s="486">
        <v>0</v>
      </c>
      <c r="E135" s="423"/>
      <c r="F135" s="423"/>
      <c r="G135" s="420"/>
      <c r="H135" s="420"/>
      <c r="I135" s="420"/>
      <c r="J135" s="420"/>
      <c r="K135" s="420"/>
      <c r="L135" s="420"/>
      <c r="M135" s="420"/>
      <c r="N135" s="420"/>
      <c r="O135" s="420"/>
      <c r="P135" s="420"/>
      <c r="Q135" s="420"/>
      <c r="R135" s="420"/>
    </row>
    <row r="136" spans="1:18" ht="12.95">
      <c r="A136" s="484">
        <v>9</v>
      </c>
      <c r="B136" s="485" t="s">
        <v>4144</v>
      </c>
      <c r="C136" s="518" t="s">
        <v>4084</v>
      </c>
      <c r="D136" s="486">
        <v>2</v>
      </c>
      <c r="E136" s="423"/>
      <c r="F136" s="423">
        <f t="shared" si="6"/>
        <v>0</v>
      </c>
      <c r="G136" s="420"/>
      <c r="H136" s="420"/>
      <c r="I136" s="420"/>
      <c r="J136" s="420"/>
      <c r="K136" s="420"/>
      <c r="L136" s="420"/>
      <c r="M136" s="420"/>
      <c r="N136" s="420"/>
      <c r="O136" s="420"/>
      <c r="P136" s="420"/>
      <c r="Q136" s="420"/>
      <c r="R136" s="420"/>
    </row>
    <row r="137" spans="1:18" ht="12.95">
      <c r="A137" s="484">
        <v>10</v>
      </c>
      <c r="B137" s="485" t="s">
        <v>4145</v>
      </c>
      <c r="C137" s="484" t="s">
        <v>4084</v>
      </c>
      <c r="D137" s="486">
        <v>2</v>
      </c>
      <c r="E137" s="423"/>
      <c r="F137" s="423">
        <f t="shared" si="6"/>
        <v>0</v>
      </c>
      <c r="G137" s="420"/>
      <c r="H137" s="420"/>
      <c r="I137" s="420"/>
      <c r="J137" s="420"/>
      <c r="K137" s="420"/>
      <c r="L137" s="420"/>
      <c r="M137" s="420"/>
      <c r="N137" s="420"/>
      <c r="O137" s="420"/>
      <c r="P137" s="420"/>
      <c r="Q137" s="420"/>
      <c r="R137" s="420"/>
    </row>
    <row r="138" spans="1:18" ht="12.95">
      <c r="A138" s="484">
        <v>11</v>
      </c>
      <c r="B138" s="485" t="s">
        <v>4146</v>
      </c>
      <c r="C138" s="484" t="s">
        <v>4084</v>
      </c>
      <c r="D138" s="486">
        <v>2</v>
      </c>
      <c r="E138" s="423"/>
      <c r="F138" s="423">
        <f t="shared" si="6"/>
        <v>0</v>
      </c>
      <c r="G138" s="420"/>
      <c r="H138" s="420"/>
      <c r="I138" s="420"/>
      <c r="J138" s="420"/>
      <c r="K138" s="420"/>
      <c r="L138" s="420"/>
      <c r="M138" s="420"/>
      <c r="N138" s="420"/>
      <c r="O138" s="420"/>
      <c r="P138" s="420"/>
      <c r="Q138" s="420"/>
      <c r="R138" s="420"/>
    </row>
    <row r="139" spans="1:18" ht="12.95">
      <c r="A139" s="484">
        <v>12</v>
      </c>
      <c r="B139" s="485" t="s">
        <v>4147</v>
      </c>
      <c r="C139" s="484" t="s">
        <v>4084</v>
      </c>
      <c r="D139" s="486">
        <v>2</v>
      </c>
      <c r="E139" s="423"/>
      <c r="F139" s="423">
        <f t="shared" si="6"/>
        <v>0</v>
      </c>
      <c r="G139" s="420"/>
      <c r="H139" s="420"/>
      <c r="I139" s="420"/>
      <c r="J139" s="420"/>
      <c r="K139" s="420"/>
      <c r="L139" s="420"/>
      <c r="M139" s="420"/>
      <c r="N139" s="420"/>
      <c r="O139" s="420"/>
      <c r="P139" s="420"/>
      <c r="Q139" s="420"/>
      <c r="R139" s="420"/>
    </row>
    <row r="140" spans="1:18" ht="12.95">
      <c r="A140" s="484">
        <v>13</v>
      </c>
      <c r="B140" s="485" t="s">
        <v>4148</v>
      </c>
      <c r="C140" s="484" t="s">
        <v>4084</v>
      </c>
      <c r="D140" s="486">
        <v>30</v>
      </c>
      <c r="E140" s="423"/>
      <c r="F140" s="423">
        <f t="shared" si="6"/>
        <v>0</v>
      </c>
      <c r="G140" s="420"/>
      <c r="H140" s="420"/>
      <c r="I140" s="420"/>
      <c r="J140" s="420"/>
      <c r="K140" s="420"/>
      <c r="L140" s="420"/>
      <c r="M140" s="420"/>
      <c r="N140" s="420"/>
      <c r="O140" s="420"/>
      <c r="P140" s="420"/>
      <c r="Q140" s="420"/>
      <c r="R140" s="420"/>
    </row>
    <row r="141" spans="1:18" ht="12.95">
      <c r="A141" s="484">
        <v>14</v>
      </c>
      <c r="B141" s="485" t="s">
        <v>4149</v>
      </c>
      <c r="C141" s="484" t="s">
        <v>4084</v>
      </c>
      <c r="D141" s="486">
        <v>30</v>
      </c>
      <c r="E141" s="423"/>
      <c r="F141" s="423">
        <f t="shared" si="6"/>
        <v>0</v>
      </c>
      <c r="G141" s="420"/>
      <c r="H141" s="420"/>
      <c r="I141" s="420"/>
      <c r="J141" s="420"/>
      <c r="K141" s="420"/>
      <c r="L141" s="420"/>
      <c r="M141" s="420"/>
      <c r="N141" s="420"/>
      <c r="O141" s="420"/>
      <c r="P141" s="420"/>
      <c r="Q141" s="420"/>
      <c r="R141" s="420"/>
    </row>
    <row r="142" spans="1:18" ht="12.95">
      <c r="A142" s="484">
        <v>15</v>
      </c>
      <c r="B142" s="485" t="s">
        <v>4147</v>
      </c>
      <c r="C142" s="484" t="s">
        <v>4084</v>
      </c>
      <c r="D142" s="486">
        <v>30</v>
      </c>
      <c r="E142" s="423"/>
      <c r="F142" s="423">
        <f t="shared" si="6"/>
        <v>0</v>
      </c>
      <c r="G142" s="420"/>
      <c r="H142" s="420"/>
      <c r="I142" s="420"/>
      <c r="J142" s="420"/>
      <c r="K142" s="420"/>
      <c r="L142" s="420"/>
      <c r="M142" s="420"/>
      <c r="N142" s="420"/>
      <c r="O142" s="420"/>
      <c r="P142" s="420"/>
      <c r="Q142" s="420"/>
      <c r="R142" s="420"/>
    </row>
    <row r="143" spans="1:18" ht="12.95">
      <c r="A143" s="484">
        <v>16</v>
      </c>
      <c r="B143" s="485" t="s">
        <v>4150</v>
      </c>
      <c r="C143" s="484" t="s">
        <v>4084</v>
      </c>
      <c r="D143" s="486">
        <v>30</v>
      </c>
      <c r="E143" s="423"/>
      <c r="F143" s="423">
        <f t="shared" si="6"/>
        <v>0</v>
      </c>
      <c r="G143" s="420"/>
      <c r="H143" s="420"/>
      <c r="I143" s="420"/>
      <c r="J143" s="420"/>
      <c r="K143" s="420"/>
      <c r="L143" s="420"/>
      <c r="M143" s="420"/>
      <c r="N143" s="420"/>
      <c r="O143" s="420"/>
      <c r="P143" s="420"/>
      <c r="Q143" s="420"/>
      <c r="R143" s="420"/>
    </row>
    <row r="144" spans="1:18" ht="12.95">
      <c r="A144" s="484">
        <v>17</v>
      </c>
      <c r="B144" s="485" t="s">
        <v>4151</v>
      </c>
      <c r="C144" s="484" t="s">
        <v>4084</v>
      </c>
      <c r="D144" s="486">
        <v>4</v>
      </c>
      <c r="E144" s="423"/>
      <c r="F144" s="423">
        <f t="shared" si="6"/>
        <v>0</v>
      </c>
      <c r="G144" s="420"/>
      <c r="H144" s="420"/>
      <c r="I144" s="420"/>
      <c r="J144" s="420"/>
      <c r="K144" s="420"/>
      <c r="L144" s="420"/>
      <c r="M144" s="420"/>
      <c r="N144" s="420"/>
      <c r="O144" s="420"/>
      <c r="P144" s="420"/>
      <c r="Q144" s="420"/>
      <c r="R144" s="420"/>
    </row>
    <row r="145" spans="1:18" ht="12.95">
      <c r="A145" s="484"/>
      <c r="B145" s="517" t="s">
        <v>4152</v>
      </c>
      <c r="C145" s="484"/>
      <c r="D145" s="486">
        <v>0</v>
      </c>
      <c r="E145" s="423"/>
      <c r="F145" s="423"/>
      <c r="G145" s="420"/>
      <c r="H145" s="420"/>
      <c r="I145" s="420"/>
      <c r="J145" s="420"/>
      <c r="K145" s="420"/>
      <c r="L145" s="420"/>
      <c r="M145" s="420"/>
      <c r="N145" s="420"/>
      <c r="O145" s="420"/>
      <c r="P145" s="420"/>
      <c r="Q145" s="420"/>
      <c r="R145" s="420"/>
    </row>
    <row r="146" spans="1:18" ht="12.95">
      <c r="A146" s="484">
        <v>18</v>
      </c>
      <c r="B146" s="485" t="s">
        <v>4153</v>
      </c>
      <c r="C146" s="484" t="s">
        <v>4084</v>
      </c>
      <c r="D146" s="486">
        <v>16</v>
      </c>
      <c r="E146" s="423"/>
      <c r="F146" s="423">
        <f t="shared" si="6"/>
        <v>0</v>
      </c>
      <c r="G146" s="420"/>
      <c r="H146" s="420"/>
      <c r="I146" s="420"/>
      <c r="J146" s="420"/>
      <c r="K146" s="420"/>
      <c r="L146" s="420"/>
      <c r="M146" s="420"/>
      <c r="N146" s="420"/>
      <c r="O146" s="420"/>
      <c r="P146" s="420"/>
      <c r="Q146" s="420"/>
      <c r="R146" s="420"/>
    </row>
    <row r="147" spans="1:18" ht="12.95">
      <c r="A147" s="484">
        <v>19</v>
      </c>
      <c r="B147" s="485" t="s">
        <v>4154</v>
      </c>
      <c r="C147" s="484" t="s">
        <v>4084</v>
      </c>
      <c r="D147" s="486">
        <v>16</v>
      </c>
      <c r="E147" s="423"/>
      <c r="F147" s="423">
        <f t="shared" si="6"/>
        <v>0</v>
      </c>
      <c r="G147" s="420"/>
      <c r="H147" s="420"/>
      <c r="I147" s="420"/>
      <c r="J147" s="420"/>
      <c r="K147" s="420"/>
      <c r="L147" s="420"/>
      <c r="M147" s="420"/>
      <c r="N147" s="420"/>
      <c r="O147" s="420"/>
      <c r="P147" s="420"/>
      <c r="Q147" s="420"/>
      <c r="R147" s="420"/>
    </row>
    <row r="148" spans="1:18" ht="12.95">
      <c r="A148" s="484">
        <v>20</v>
      </c>
      <c r="B148" s="485" t="s">
        <v>4155</v>
      </c>
      <c r="C148" s="484" t="s">
        <v>4084</v>
      </c>
      <c r="D148" s="486">
        <v>16</v>
      </c>
      <c r="E148" s="423"/>
      <c r="F148" s="423">
        <f t="shared" si="6"/>
        <v>0</v>
      </c>
      <c r="G148" s="420"/>
      <c r="H148" s="420"/>
      <c r="I148" s="420"/>
      <c r="J148" s="420"/>
      <c r="K148" s="420"/>
      <c r="L148" s="420"/>
      <c r="M148" s="420"/>
      <c r="N148" s="420"/>
      <c r="O148" s="420"/>
      <c r="P148" s="420"/>
      <c r="Q148" s="420"/>
      <c r="R148" s="420"/>
    </row>
    <row r="149" spans="1:18" ht="12.95">
      <c r="A149" s="484">
        <v>21</v>
      </c>
      <c r="B149" s="485" t="s">
        <v>4156</v>
      </c>
      <c r="C149" s="484" t="s">
        <v>4084</v>
      </c>
      <c r="D149" s="486">
        <v>16</v>
      </c>
      <c r="E149" s="423"/>
      <c r="F149" s="423">
        <f t="shared" si="6"/>
        <v>0</v>
      </c>
      <c r="G149" s="420"/>
      <c r="H149" s="420"/>
      <c r="I149" s="420"/>
      <c r="J149" s="420"/>
      <c r="K149" s="420"/>
      <c r="L149" s="420"/>
      <c r="M149" s="420"/>
      <c r="N149" s="420"/>
      <c r="O149" s="420"/>
      <c r="P149" s="420"/>
      <c r="Q149" s="420"/>
      <c r="R149" s="420"/>
    </row>
    <row r="150" spans="1:18" ht="12.95">
      <c r="A150" s="484">
        <v>22</v>
      </c>
      <c r="B150" s="485" t="s">
        <v>4157</v>
      </c>
      <c r="C150" s="484" t="s">
        <v>4084</v>
      </c>
      <c r="D150" s="486">
        <v>16</v>
      </c>
      <c r="E150" s="423"/>
      <c r="F150" s="423">
        <f t="shared" si="6"/>
        <v>0</v>
      </c>
      <c r="G150" s="420"/>
      <c r="H150" s="420"/>
      <c r="I150" s="420"/>
      <c r="J150" s="420"/>
      <c r="K150" s="420"/>
      <c r="L150" s="420"/>
      <c r="M150" s="420"/>
      <c r="N150" s="420"/>
      <c r="O150" s="420"/>
      <c r="P150" s="420"/>
      <c r="Q150" s="420"/>
      <c r="R150" s="420"/>
    </row>
    <row r="151" spans="1:18" ht="12.95">
      <c r="A151" s="484"/>
      <c r="B151" s="517" t="s">
        <v>4158</v>
      </c>
      <c r="C151" s="484"/>
      <c r="D151" s="486">
        <v>0</v>
      </c>
      <c r="E151" s="423"/>
      <c r="F151" s="423"/>
      <c r="G151" s="420"/>
      <c r="H151" s="420"/>
      <c r="I151" s="420"/>
      <c r="J151" s="420"/>
      <c r="K151" s="420"/>
      <c r="L151" s="420"/>
      <c r="M151" s="420"/>
      <c r="N151" s="420"/>
      <c r="O151" s="420"/>
      <c r="P151" s="420"/>
      <c r="Q151" s="420"/>
      <c r="R151" s="420"/>
    </row>
    <row r="152" spans="1:18" ht="12.95">
      <c r="A152" s="484">
        <v>23</v>
      </c>
      <c r="B152" s="519" t="s">
        <v>4159</v>
      </c>
      <c r="C152" s="484" t="s">
        <v>4084</v>
      </c>
      <c r="D152" s="486">
        <v>38</v>
      </c>
      <c r="E152" s="423"/>
      <c r="F152" s="423">
        <f t="shared" si="6"/>
        <v>0</v>
      </c>
      <c r="G152" s="420"/>
      <c r="H152" s="420"/>
      <c r="I152" s="420"/>
      <c r="J152" s="420"/>
      <c r="K152" s="420"/>
      <c r="L152" s="420"/>
      <c r="M152" s="420"/>
      <c r="N152" s="420"/>
      <c r="O152" s="420"/>
      <c r="P152" s="420"/>
      <c r="Q152" s="420"/>
      <c r="R152" s="420"/>
    </row>
    <row r="153" spans="1:18" ht="12.95">
      <c r="A153" s="484">
        <v>24</v>
      </c>
      <c r="B153" s="519" t="s">
        <v>4160</v>
      </c>
      <c r="C153" s="484" t="s">
        <v>4084</v>
      </c>
      <c r="D153" s="486">
        <v>38</v>
      </c>
      <c r="E153" s="423"/>
      <c r="F153" s="423">
        <f t="shared" si="6"/>
        <v>0</v>
      </c>
      <c r="G153" s="420"/>
      <c r="H153" s="420"/>
      <c r="I153" s="420"/>
      <c r="J153" s="420"/>
      <c r="K153" s="420"/>
      <c r="L153" s="420"/>
      <c r="M153" s="420"/>
      <c r="N153" s="420"/>
      <c r="O153" s="420"/>
      <c r="P153" s="420"/>
      <c r="Q153" s="420"/>
      <c r="R153" s="420"/>
    </row>
    <row r="154" spans="1:18" ht="12.95">
      <c r="A154" s="484">
        <v>25</v>
      </c>
      <c r="B154" s="519" t="s">
        <v>4161</v>
      </c>
      <c r="C154" s="484" t="s">
        <v>4084</v>
      </c>
      <c r="D154" s="486">
        <v>38</v>
      </c>
      <c r="E154" s="423"/>
      <c r="F154" s="423">
        <f t="shared" si="6"/>
        <v>0</v>
      </c>
      <c r="G154" s="420"/>
      <c r="H154" s="420"/>
      <c r="I154" s="420"/>
      <c r="J154" s="420"/>
      <c r="K154" s="420"/>
      <c r="L154" s="420"/>
      <c r="M154" s="420"/>
      <c r="N154" s="420"/>
      <c r="O154" s="420"/>
      <c r="P154" s="420"/>
      <c r="Q154" s="420"/>
      <c r="R154" s="420"/>
    </row>
    <row r="155" spans="1:18" ht="12.95">
      <c r="A155" s="484">
        <v>26</v>
      </c>
      <c r="B155" s="519" t="s">
        <v>4103</v>
      </c>
      <c r="C155" s="484" t="s">
        <v>4084</v>
      </c>
      <c r="D155" s="486">
        <v>38</v>
      </c>
      <c r="E155" s="423"/>
      <c r="F155" s="423">
        <f t="shared" si="6"/>
        <v>0</v>
      </c>
      <c r="G155" s="420"/>
      <c r="H155" s="420"/>
      <c r="I155" s="420"/>
      <c r="J155" s="420"/>
      <c r="K155" s="420"/>
      <c r="L155" s="420"/>
      <c r="M155" s="420"/>
      <c r="N155" s="420"/>
      <c r="O155" s="420"/>
      <c r="P155" s="420"/>
      <c r="Q155" s="420"/>
      <c r="R155" s="420"/>
    </row>
    <row r="156" spans="1:18" ht="12.95">
      <c r="A156" s="484">
        <v>27</v>
      </c>
      <c r="B156" s="519" t="s">
        <v>4162</v>
      </c>
      <c r="C156" s="484" t="s">
        <v>4084</v>
      </c>
      <c r="D156" s="486">
        <v>38</v>
      </c>
      <c r="E156" s="423"/>
      <c r="F156" s="423">
        <f t="shared" si="6"/>
        <v>0</v>
      </c>
      <c r="G156" s="420"/>
      <c r="H156" s="420"/>
      <c r="I156" s="420"/>
      <c r="J156" s="420"/>
      <c r="K156" s="420"/>
      <c r="L156" s="420"/>
      <c r="M156" s="420"/>
      <c r="N156" s="420"/>
      <c r="O156" s="420"/>
      <c r="P156" s="420"/>
      <c r="Q156" s="420"/>
      <c r="R156" s="420"/>
    </row>
    <row r="157" spans="1:18" ht="12.95">
      <c r="A157" s="484">
        <v>28</v>
      </c>
      <c r="B157" s="519" t="s">
        <v>4163</v>
      </c>
      <c r="C157" s="484" t="s">
        <v>4084</v>
      </c>
      <c r="D157" s="486">
        <v>38</v>
      </c>
      <c r="E157" s="423"/>
      <c r="F157" s="423">
        <f t="shared" si="6"/>
        <v>0</v>
      </c>
      <c r="G157" s="420"/>
      <c r="H157" s="420"/>
      <c r="I157" s="420"/>
      <c r="J157" s="420"/>
      <c r="K157" s="420"/>
      <c r="L157" s="420"/>
      <c r="M157" s="420"/>
      <c r="N157" s="420"/>
      <c r="O157" s="420"/>
      <c r="P157" s="420"/>
      <c r="Q157" s="420"/>
      <c r="R157" s="420"/>
    </row>
    <row r="158" spans="1:18" ht="12.95">
      <c r="A158" s="484">
        <v>29</v>
      </c>
      <c r="B158" s="519" t="s">
        <v>4164</v>
      </c>
      <c r="C158" s="484" t="s">
        <v>4084</v>
      </c>
      <c r="D158" s="486">
        <v>38</v>
      </c>
      <c r="E158" s="423"/>
      <c r="F158" s="423">
        <f t="shared" si="6"/>
        <v>0</v>
      </c>
      <c r="G158" s="420"/>
      <c r="H158" s="420"/>
      <c r="I158" s="420"/>
      <c r="J158" s="420"/>
      <c r="K158" s="420"/>
      <c r="L158" s="420"/>
      <c r="M158" s="420"/>
      <c r="N158" s="420"/>
      <c r="O158" s="420"/>
      <c r="P158" s="420"/>
      <c r="Q158" s="420"/>
      <c r="R158" s="420"/>
    </row>
    <row r="159" spans="1:18" ht="12.95">
      <c r="A159" s="484">
        <v>30</v>
      </c>
      <c r="B159" s="519" t="s">
        <v>4165</v>
      </c>
      <c r="C159" s="484" t="s">
        <v>4084</v>
      </c>
      <c r="D159" s="486">
        <v>28</v>
      </c>
      <c r="E159" s="423"/>
      <c r="F159" s="423">
        <f t="shared" si="6"/>
        <v>0</v>
      </c>
      <c r="G159" s="420"/>
      <c r="H159" s="420"/>
      <c r="I159" s="420"/>
      <c r="J159" s="420"/>
      <c r="K159" s="420"/>
      <c r="L159" s="420"/>
      <c r="M159" s="420"/>
      <c r="N159" s="420"/>
      <c r="O159" s="420"/>
      <c r="P159" s="420"/>
      <c r="Q159" s="420"/>
      <c r="R159" s="420"/>
    </row>
    <row r="160" spans="1:18" ht="39">
      <c r="A160" s="484">
        <v>31</v>
      </c>
      <c r="B160" s="519" t="s">
        <v>4166</v>
      </c>
      <c r="C160" s="484" t="s">
        <v>4111</v>
      </c>
      <c r="D160" s="486">
        <v>1</v>
      </c>
      <c r="E160" s="423"/>
      <c r="F160" s="423">
        <f t="shared" si="6"/>
        <v>0</v>
      </c>
      <c r="G160" s="420"/>
      <c r="H160" s="420"/>
      <c r="I160" s="420"/>
      <c r="J160" s="420"/>
      <c r="K160" s="420"/>
      <c r="L160" s="420"/>
      <c r="M160" s="420"/>
      <c r="N160" s="420"/>
      <c r="O160" s="420"/>
      <c r="P160" s="420"/>
      <c r="Q160" s="420"/>
      <c r="R160" s="420"/>
    </row>
    <row r="161" spans="1:18">
      <c r="A161" s="480"/>
      <c r="B161" s="480"/>
      <c r="C161" s="480"/>
      <c r="D161" s="480"/>
      <c r="E161" s="427" t="s">
        <v>4078</v>
      </c>
      <c r="F161" s="428">
        <f>SUM(F126:F160)</f>
        <v>0</v>
      </c>
      <c r="G161" s="420"/>
      <c r="H161" s="420"/>
      <c r="I161" s="420"/>
      <c r="J161" s="420"/>
      <c r="K161" s="420"/>
      <c r="L161" s="420"/>
      <c r="M161" s="420"/>
      <c r="N161" s="420"/>
      <c r="O161" s="420"/>
      <c r="P161" s="420"/>
      <c r="Q161" s="420"/>
      <c r="R161" s="420"/>
    </row>
    <row r="162" spans="1:18">
      <c r="A162" s="480"/>
      <c r="B162" s="480"/>
      <c r="C162" s="480"/>
      <c r="D162" s="480"/>
      <c r="E162" s="427" t="s">
        <v>4079</v>
      </c>
      <c r="F162" s="428">
        <f>F161*19%</f>
        <v>0</v>
      </c>
      <c r="G162" s="420"/>
      <c r="H162" s="420"/>
      <c r="I162" s="420"/>
      <c r="J162" s="420"/>
      <c r="K162" s="420"/>
      <c r="L162" s="420"/>
      <c r="M162" s="420"/>
      <c r="N162" s="420"/>
      <c r="O162" s="420"/>
      <c r="P162" s="420"/>
      <c r="Q162" s="420"/>
      <c r="R162" s="420"/>
    </row>
    <row r="163" spans="1:18">
      <c r="A163" s="480"/>
      <c r="B163" s="480"/>
      <c r="C163" s="480"/>
      <c r="D163" s="480"/>
      <c r="E163" s="427" t="s">
        <v>4080</v>
      </c>
      <c r="F163" s="428">
        <f>F161+F162</f>
        <v>0</v>
      </c>
      <c r="G163" s="420"/>
      <c r="H163" s="420"/>
      <c r="I163" s="420"/>
      <c r="J163" s="420"/>
      <c r="K163" s="420"/>
      <c r="L163" s="420"/>
      <c r="M163" s="420"/>
      <c r="N163" s="420"/>
      <c r="O163" s="420"/>
      <c r="P163" s="420"/>
      <c r="Q163" s="420"/>
      <c r="R163" s="420"/>
    </row>
    <row r="164" spans="1:18">
      <c r="A164" s="480"/>
      <c r="B164" s="480"/>
      <c r="C164" s="480"/>
      <c r="D164" s="480"/>
      <c r="E164" s="438"/>
      <c r="F164" s="439"/>
      <c r="G164" s="420"/>
      <c r="H164" s="420"/>
      <c r="I164" s="420"/>
      <c r="J164" s="420"/>
      <c r="K164" s="420"/>
      <c r="L164" s="420"/>
      <c r="M164" s="420"/>
      <c r="N164" s="420"/>
      <c r="O164" s="420"/>
      <c r="P164" s="420"/>
      <c r="Q164" s="420"/>
      <c r="R164" s="420"/>
    </row>
    <row r="165" spans="1:18">
      <c r="A165" s="479"/>
      <c r="B165" s="480"/>
      <c r="C165" s="479"/>
      <c r="D165" s="479"/>
      <c r="E165" s="429"/>
      <c r="F165" s="420"/>
      <c r="G165" s="420"/>
      <c r="H165" s="420"/>
      <c r="I165" s="420"/>
      <c r="J165" s="420"/>
      <c r="K165" s="420"/>
      <c r="L165" s="420"/>
      <c r="M165" s="420"/>
      <c r="N165" s="420"/>
      <c r="O165" s="420"/>
      <c r="P165" s="420"/>
      <c r="Q165" s="420"/>
      <c r="R165" s="420"/>
    </row>
    <row r="166" spans="1:18">
      <c r="A166" s="481" t="s">
        <v>30</v>
      </c>
      <c r="B166" s="481"/>
      <c r="C166" s="481"/>
      <c r="D166" s="481"/>
      <c r="E166" s="456"/>
      <c r="F166" s="456"/>
      <c r="G166" s="420"/>
      <c r="H166" s="420"/>
      <c r="I166" s="420"/>
      <c r="J166" s="420"/>
      <c r="K166" s="420"/>
      <c r="L166" s="420"/>
      <c r="M166" s="420"/>
      <c r="N166" s="420"/>
      <c r="O166" s="420"/>
      <c r="P166" s="420"/>
      <c r="Q166" s="420"/>
      <c r="R166" s="420"/>
    </row>
    <row r="167" spans="1:18" ht="12.95">
      <c r="A167" s="482" t="s">
        <v>3985</v>
      </c>
      <c r="B167" s="482" t="s">
        <v>4004</v>
      </c>
      <c r="C167" s="482" t="s">
        <v>4005</v>
      </c>
      <c r="D167" s="520" t="s">
        <v>4</v>
      </c>
      <c r="E167" s="430" t="s">
        <v>4006</v>
      </c>
      <c r="F167" s="431" t="s">
        <v>4007</v>
      </c>
      <c r="G167" s="420"/>
      <c r="H167" s="420"/>
      <c r="I167" s="420"/>
      <c r="J167" s="420"/>
      <c r="K167" s="420"/>
      <c r="L167" s="420"/>
      <c r="M167" s="420"/>
      <c r="N167" s="420"/>
      <c r="O167" s="420"/>
      <c r="P167" s="420"/>
      <c r="Q167" s="420"/>
      <c r="R167" s="420"/>
    </row>
    <row r="168" spans="1:18" ht="12.95">
      <c r="A168" s="484"/>
      <c r="B168" s="517" t="s">
        <v>4167</v>
      </c>
      <c r="C168" s="484"/>
      <c r="D168" s="486"/>
      <c r="E168" s="423"/>
      <c r="F168" s="423"/>
      <c r="G168" s="420"/>
      <c r="H168" s="420"/>
      <c r="I168" s="420"/>
      <c r="J168" s="420"/>
      <c r="K168" s="420"/>
      <c r="L168" s="420"/>
      <c r="M168" s="420"/>
      <c r="N168" s="420"/>
      <c r="O168" s="420"/>
      <c r="P168" s="420"/>
      <c r="Q168" s="420"/>
      <c r="R168" s="420"/>
    </row>
    <row r="169" spans="1:18" ht="12.95">
      <c r="A169" s="511">
        <v>45658</v>
      </c>
      <c r="B169" s="485" t="s">
        <v>4168</v>
      </c>
      <c r="C169" s="484" t="s">
        <v>4084</v>
      </c>
      <c r="D169" s="486">
        <v>99</v>
      </c>
      <c r="E169" s="423"/>
      <c r="F169" s="423">
        <f t="shared" ref="F169:F189" si="7">E169*D169</f>
        <v>0</v>
      </c>
      <c r="G169" s="420"/>
      <c r="H169" s="420"/>
      <c r="I169" s="420"/>
      <c r="J169" s="420"/>
      <c r="K169" s="420"/>
      <c r="L169" s="420"/>
      <c r="M169" s="420"/>
      <c r="N169" s="420"/>
      <c r="O169" s="420"/>
      <c r="P169" s="420"/>
      <c r="Q169" s="420"/>
      <c r="R169" s="420"/>
    </row>
    <row r="170" spans="1:18" ht="12.95">
      <c r="A170" s="511">
        <v>45689</v>
      </c>
      <c r="B170" s="485" t="s">
        <v>4169</v>
      </c>
      <c r="C170" s="484" t="s">
        <v>4084</v>
      </c>
      <c r="D170" s="486">
        <v>2</v>
      </c>
      <c r="E170" s="423"/>
      <c r="F170" s="423">
        <f t="shared" si="7"/>
        <v>0</v>
      </c>
      <c r="G170" s="420"/>
      <c r="H170" s="420"/>
      <c r="I170" s="420"/>
      <c r="J170" s="420"/>
      <c r="K170" s="420"/>
      <c r="L170" s="420"/>
      <c r="M170" s="420"/>
      <c r="N170" s="420"/>
      <c r="O170" s="420"/>
      <c r="P170" s="420"/>
      <c r="Q170" s="420"/>
      <c r="R170" s="420"/>
    </row>
    <row r="171" spans="1:18" ht="12.95">
      <c r="A171" s="511">
        <v>45717</v>
      </c>
      <c r="B171" s="485" t="s">
        <v>4170</v>
      </c>
      <c r="C171" s="484" t="s">
        <v>4084</v>
      </c>
      <c r="D171" s="486">
        <v>5</v>
      </c>
      <c r="E171" s="423"/>
      <c r="F171" s="423">
        <f t="shared" si="7"/>
        <v>0</v>
      </c>
      <c r="G171" s="420"/>
      <c r="H171" s="420"/>
      <c r="I171" s="420"/>
      <c r="J171" s="420"/>
      <c r="K171" s="420"/>
      <c r="L171" s="420"/>
      <c r="M171" s="420"/>
      <c r="N171" s="420"/>
      <c r="O171" s="420"/>
      <c r="P171" s="420"/>
      <c r="Q171" s="420"/>
      <c r="R171" s="420"/>
    </row>
    <row r="172" spans="1:18" ht="12.95">
      <c r="A172" s="511">
        <v>45748</v>
      </c>
      <c r="B172" s="485" t="s">
        <v>4171</v>
      </c>
      <c r="C172" s="484" t="s">
        <v>4084</v>
      </c>
      <c r="D172" s="486">
        <v>0</v>
      </c>
      <c r="E172" s="423"/>
      <c r="F172" s="423">
        <f t="shared" si="7"/>
        <v>0</v>
      </c>
      <c r="G172" s="420"/>
      <c r="H172" s="420"/>
      <c r="I172" s="420"/>
      <c r="J172" s="420"/>
      <c r="K172" s="420"/>
      <c r="L172" s="420"/>
      <c r="M172" s="420"/>
      <c r="N172" s="420"/>
      <c r="O172" s="420"/>
      <c r="P172" s="420"/>
      <c r="Q172" s="420"/>
      <c r="R172" s="420"/>
    </row>
    <row r="173" spans="1:18" ht="12.95">
      <c r="A173" s="511">
        <v>45778</v>
      </c>
      <c r="B173" s="485" t="s">
        <v>4172</v>
      </c>
      <c r="C173" s="484" t="s">
        <v>4084</v>
      </c>
      <c r="D173" s="486">
        <v>1</v>
      </c>
      <c r="E173" s="423"/>
      <c r="F173" s="423">
        <f t="shared" si="7"/>
        <v>0</v>
      </c>
      <c r="G173" s="420"/>
      <c r="H173" s="420"/>
      <c r="I173" s="420"/>
      <c r="J173" s="420"/>
      <c r="K173" s="420"/>
      <c r="L173" s="420"/>
      <c r="M173" s="420"/>
      <c r="N173" s="420"/>
      <c r="O173" s="420"/>
      <c r="P173" s="420"/>
      <c r="Q173" s="420"/>
      <c r="R173" s="420"/>
    </row>
    <row r="174" spans="1:18" ht="12.95">
      <c r="A174" s="511">
        <v>45809</v>
      </c>
      <c r="B174" s="485" t="s">
        <v>4173</v>
      </c>
      <c r="C174" s="484" t="s">
        <v>4084</v>
      </c>
      <c r="D174" s="486">
        <v>1</v>
      </c>
      <c r="E174" s="423"/>
      <c r="F174" s="423">
        <f t="shared" si="7"/>
        <v>0</v>
      </c>
      <c r="G174" s="420"/>
      <c r="H174" s="420"/>
      <c r="I174" s="420"/>
      <c r="J174" s="420"/>
      <c r="K174" s="420"/>
      <c r="L174" s="420"/>
      <c r="M174" s="420"/>
      <c r="N174" s="420"/>
      <c r="O174" s="420"/>
      <c r="P174" s="420"/>
      <c r="Q174" s="420"/>
      <c r="R174" s="420"/>
    </row>
    <row r="175" spans="1:18" ht="12.95">
      <c r="A175" s="484"/>
      <c r="B175" s="517" t="s">
        <v>4174</v>
      </c>
      <c r="C175" s="484"/>
      <c r="D175" s="486">
        <v>0</v>
      </c>
      <c r="E175" s="423"/>
      <c r="F175" s="423"/>
      <c r="G175" s="420"/>
      <c r="H175" s="420"/>
      <c r="I175" s="420"/>
      <c r="J175" s="420"/>
      <c r="K175" s="420"/>
      <c r="L175" s="420"/>
      <c r="M175" s="420"/>
      <c r="N175" s="420"/>
      <c r="O175" s="420"/>
      <c r="P175" s="420"/>
      <c r="Q175" s="420"/>
      <c r="R175" s="420"/>
    </row>
    <row r="176" spans="1:18" ht="12.95">
      <c r="A176" s="511">
        <v>45839</v>
      </c>
      <c r="B176" s="485" t="s">
        <v>4175</v>
      </c>
      <c r="C176" s="484" t="s">
        <v>4084</v>
      </c>
      <c r="D176" s="486">
        <v>1</v>
      </c>
      <c r="E176" s="423"/>
      <c r="F176" s="423">
        <f t="shared" si="7"/>
        <v>0</v>
      </c>
      <c r="G176" s="420"/>
      <c r="H176" s="420"/>
      <c r="I176" s="420"/>
      <c r="J176" s="420"/>
      <c r="K176" s="420"/>
      <c r="L176" s="420"/>
      <c r="M176" s="420"/>
      <c r="N176" s="420"/>
      <c r="O176" s="420"/>
      <c r="P176" s="420"/>
      <c r="Q176" s="420"/>
      <c r="R176" s="420"/>
    </row>
    <row r="177" spans="1:18" ht="12.95">
      <c r="A177" s="511">
        <v>45870</v>
      </c>
      <c r="B177" s="485" t="s">
        <v>4176</v>
      </c>
      <c r="C177" s="484" t="s">
        <v>4084</v>
      </c>
      <c r="D177" s="486">
        <v>40</v>
      </c>
      <c r="E177" s="423"/>
      <c r="F177" s="423">
        <f t="shared" si="7"/>
        <v>0</v>
      </c>
      <c r="G177" s="420"/>
      <c r="H177" s="420"/>
      <c r="I177" s="420"/>
      <c r="J177" s="420"/>
      <c r="K177" s="420"/>
      <c r="L177" s="420"/>
      <c r="M177" s="420"/>
      <c r="N177" s="420"/>
      <c r="O177" s="420"/>
      <c r="P177" s="420"/>
      <c r="Q177" s="420"/>
      <c r="R177" s="420"/>
    </row>
    <row r="178" spans="1:18" ht="12.95">
      <c r="A178" s="511">
        <v>45901</v>
      </c>
      <c r="B178" s="485" t="s">
        <v>4177</v>
      </c>
      <c r="C178" s="518" t="s">
        <v>4084</v>
      </c>
      <c r="D178" s="486">
        <v>7</v>
      </c>
      <c r="E178" s="423"/>
      <c r="F178" s="423">
        <f t="shared" si="7"/>
        <v>0</v>
      </c>
      <c r="G178" s="420"/>
      <c r="H178" s="420"/>
      <c r="I178" s="420"/>
      <c r="J178" s="420"/>
      <c r="K178" s="420"/>
      <c r="L178" s="420"/>
      <c r="M178" s="420"/>
      <c r="N178" s="420"/>
      <c r="O178" s="420"/>
      <c r="P178" s="420"/>
      <c r="Q178" s="420"/>
      <c r="R178" s="420"/>
    </row>
    <row r="179" spans="1:18" ht="12.95">
      <c r="A179" s="511">
        <v>45931</v>
      </c>
      <c r="B179" s="485" t="s">
        <v>4178</v>
      </c>
      <c r="C179" s="484" t="s">
        <v>4084</v>
      </c>
      <c r="D179" s="486">
        <v>1</v>
      </c>
      <c r="E179" s="423"/>
      <c r="F179" s="423">
        <f t="shared" si="7"/>
        <v>0</v>
      </c>
      <c r="G179" s="420"/>
      <c r="H179" s="420"/>
      <c r="I179" s="420"/>
      <c r="J179" s="420"/>
      <c r="K179" s="420"/>
      <c r="L179" s="420"/>
      <c r="M179" s="420"/>
      <c r="N179" s="420"/>
      <c r="O179" s="420"/>
      <c r="P179" s="420"/>
      <c r="Q179" s="420"/>
      <c r="R179" s="420"/>
    </row>
    <row r="180" spans="1:18" ht="12.95">
      <c r="A180" s="484"/>
      <c r="B180" s="517" t="s">
        <v>4179</v>
      </c>
      <c r="C180" s="484"/>
      <c r="D180" s="486">
        <v>0</v>
      </c>
      <c r="E180" s="423"/>
      <c r="F180" s="423"/>
      <c r="G180" s="420"/>
      <c r="H180" s="420"/>
      <c r="I180" s="420"/>
      <c r="J180" s="420"/>
      <c r="K180" s="420"/>
      <c r="L180" s="420"/>
      <c r="M180" s="420"/>
      <c r="N180" s="420"/>
      <c r="O180" s="420"/>
      <c r="P180" s="420"/>
      <c r="Q180" s="420"/>
      <c r="R180" s="420"/>
    </row>
    <row r="181" spans="1:18" ht="26.1">
      <c r="A181" s="511">
        <v>45962</v>
      </c>
      <c r="B181" s="485" t="s">
        <v>4180</v>
      </c>
      <c r="C181" s="484" t="s">
        <v>4084</v>
      </c>
      <c r="D181" s="486">
        <v>5</v>
      </c>
      <c r="E181" s="423"/>
      <c r="F181" s="423">
        <f t="shared" si="7"/>
        <v>0</v>
      </c>
      <c r="G181" s="420"/>
      <c r="H181" s="420"/>
      <c r="I181" s="420"/>
      <c r="J181" s="420"/>
      <c r="K181" s="420"/>
      <c r="L181" s="420"/>
      <c r="M181" s="420"/>
      <c r="N181" s="420"/>
      <c r="O181" s="420"/>
      <c r="P181" s="420"/>
      <c r="Q181" s="420"/>
      <c r="R181" s="420"/>
    </row>
    <row r="182" spans="1:18" ht="26.1">
      <c r="A182" s="511">
        <v>45992</v>
      </c>
      <c r="B182" s="485" t="s">
        <v>4181</v>
      </c>
      <c r="C182" s="484" t="s">
        <v>4084</v>
      </c>
      <c r="D182" s="486">
        <v>6</v>
      </c>
      <c r="E182" s="423"/>
      <c r="F182" s="423">
        <f t="shared" si="7"/>
        <v>0</v>
      </c>
      <c r="G182" s="420"/>
      <c r="H182" s="420"/>
      <c r="I182" s="420"/>
      <c r="J182" s="420"/>
      <c r="K182" s="420"/>
      <c r="L182" s="420"/>
      <c r="M182" s="420"/>
      <c r="N182" s="420"/>
      <c r="O182" s="420"/>
      <c r="P182" s="420"/>
      <c r="Q182" s="420"/>
      <c r="R182" s="420"/>
    </row>
    <row r="183" spans="1:18" ht="12.95">
      <c r="A183" s="484" t="s">
        <v>4182</v>
      </c>
      <c r="B183" s="485" t="s">
        <v>4183</v>
      </c>
      <c r="C183" s="484" t="s">
        <v>4084</v>
      </c>
      <c r="D183" s="486">
        <v>1</v>
      </c>
      <c r="E183" s="423"/>
      <c r="F183" s="423">
        <f t="shared" si="7"/>
        <v>0</v>
      </c>
      <c r="G183" s="420"/>
      <c r="H183" s="420"/>
      <c r="I183" s="420"/>
      <c r="J183" s="420"/>
      <c r="K183" s="420"/>
      <c r="L183" s="420"/>
      <c r="M183" s="420"/>
      <c r="N183" s="420"/>
      <c r="O183" s="420"/>
      <c r="P183" s="420"/>
      <c r="Q183" s="420"/>
      <c r="R183" s="420"/>
    </row>
    <row r="184" spans="1:18" ht="12.95">
      <c r="A184" s="484"/>
      <c r="B184" s="517" t="s">
        <v>4184</v>
      </c>
      <c r="C184" s="484"/>
      <c r="D184" s="486">
        <v>0</v>
      </c>
      <c r="E184" s="423"/>
      <c r="F184" s="423"/>
      <c r="G184" s="420"/>
      <c r="H184" s="420"/>
      <c r="I184" s="420"/>
      <c r="J184" s="420"/>
      <c r="K184" s="420"/>
      <c r="L184" s="420"/>
      <c r="M184" s="420"/>
      <c r="N184" s="420"/>
      <c r="O184" s="420"/>
      <c r="P184" s="420"/>
      <c r="Q184" s="420"/>
      <c r="R184" s="420"/>
    </row>
    <row r="185" spans="1:18" ht="12.95">
      <c r="A185" s="484" t="s">
        <v>4185</v>
      </c>
      <c r="B185" s="485" t="s">
        <v>4186</v>
      </c>
      <c r="C185" s="484" t="s">
        <v>4084</v>
      </c>
      <c r="D185" s="486">
        <v>45</v>
      </c>
      <c r="E185" s="423"/>
      <c r="F185" s="423">
        <f t="shared" si="7"/>
        <v>0</v>
      </c>
      <c r="G185" s="420"/>
      <c r="H185" s="420"/>
      <c r="I185" s="420"/>
      <c r="J185" s="420"/>
      <c r="K185" s="420"/>
      <c r="L185" s="420"/>
      <c r="M185" s="420"/>
      <c r="N185" s="420"/>
      <c r="O185" s="420"/>
      <c r="P185" s="420"/>
      <c r="Q185" s="420"/>
      <c r="R185" s="420"/>
    </row>
    <row r="186" spans="1:18" ht="12.95">
      <c r="A186" s="484" t="s">
        <v>4187</v>
      </c>
      <c r="B186" s="485" t="s">
        <v>4188</v>
      </c>
      <c r="C186" s="484" t="s">
        <v>4084</v>
      </c>
      <c r="D186" s="486">
        <v>2</v>
      </c>
      <c r="E186" s="423"/>
      <c r="F186" s="423">
        <f t="shared" si="7"/>
        <v>0</v>
      </c>
      <c r="G186" s="420"/>
      <c r="H186" s="420"/>
      <c r="I186" s="420"/>
      <c r="J186" s="420"/>
      <c r="K186" s="420"/>
      <c r="L186" s="420"/>
      <c r="M186" s="420"/>
      <c r="N186" s="420"/>
      <c r="O186" s="420"/>
      <c r="P186" s="420"/>
      <c r="Q186" s="420"/>
      <c r="R186" s="420"/>
    </row>
    <row r="187" spans="1:18" ht="12.95">
      <c r="A187" s="484"/>
      <c r="B187" s="517" t="s">
        <v>4189</v>
      </c>
      <c r="C187" s="484"/>
      <c r="D187" s="486">
        <v>0</v>
      </c>
      <c r="E187" s="423"/>
      <c r="F187" s="423"/>
      <c r="G187" s="420"/>
      <c r="H187" s="420"/>
      <c r="I187" s="420"/>
      <c r="J187" s="420"/>
      <c r="K187" s="420"/>
      <c r="L187" s="420"/>
      <c r="M187" s="420"/>
      <c r="N187" s="420"/>
      <c r="O187" s="420"/>
      <c r="P187" s="420"/>
      <c r="Q187" s="420"/>
      <c r="R187" s="420"/>
    </row>
    <row r="188" spans="1:18" ht="12.95">
      <c r="A188" s="484" t="s">
        <v>4190</v>
      </c>
      <c r="B188" s="485" t="s">
        <v>4191</v>
      </c>
      <c r="C188" s="484" t="s">
        <v>4084</v>
      </c>
      <c r="D188" s="486">
        <v>2</v>
      </c>
      <c r="E188" s="423"/>
      <c r="F188" s="423">
        <f t="shared" si="7"/>
        <v>0</v>
      </c>
      <c r="G188" s="420"/>
      <c r="H188" s="420"/>
      <c r="I188" s="420"/>
      <c r="J188" s="420"/>
      <c r="K188" s="420"/>
      <c r="L188" s="420"/>
      <c r="M188" s="420"/>
      <c r="N188" s="420"/>
      <c r="O188" s="420"/>
      <c r="P188" s="420"/>
      <c r="Q188" s="420"/>
      <c r="R188" s="420"/>
    </row>
    <row r="189" spans="1:18" ht="12.95">
      <c r="A189" s="484" t="s">
        <v>4192</v>
      </c>
      <c r="B189" s="485" t="s">
        <v>4193</v>
      </c>
      <c r="C189" s="484" t="s">
        <v>4084</v>
      </c>
      <c r="D189" s="486">
        <v>2</v>
      </c>
      <c r="E189" s="423"/>
      <c r="F189" s="423">
        <f t="shared" si="7"/>
        <v>0</v>
      </c>
      <c r="G189" s="420"/>
      <c r="H189" s="420"/>
      <c r="I189" s="420"/>
      <c r="J189" s="420"/>
      <c r="K189" s="420"/>
      <c r="L189" s="420"/>
      <c r="M189" s="420"/>
      <c r="N189" s="420"/>
      <c r="O189" s="420"/>
      <c r="P189" s="420"/>
      <c r="Q189" s="420"/>
      <c r="R189" s="420"/>
    </row>
    <row r="190" spans="1:18">
      <c r="A190" s="492"/>
      <c r="B190" s="480"/>
      <c r="C190" s="480"/>
      <c r="D190" s="480"/>
      <c r="E190" s="427" t="s">
        <v>4078</v>
      </c>
      <c r="F190" s="428">
        <f>SUM(F168:F189)</f>
        <v>0</v>
      </c>
      <c r="G190" s="420"/>
      <c r="H190" s="420"/>
      <c r="I190" s="420"/>
      <c r="J190" s="420"/>
      <c r="K190" s="420"/>
      <c r="L190" s="420"/>
      <c r="M190" s="420"/>
      <c r="N190" s="420"/>
      <c r="O190" s="420"/>
      <c r="P190" s="420"/>
      <c r="Q190" s="420"/>
      <c r="R190" s="420"/>
    </row>
    <row r="191" spans="1:18">
      <c r="A191" s="492"/>
      <c r="B191" s="480"/>
      <c r="C191" s="480"/>
      <c r="D191" s="480"/>
      <c r="E191" s="427" t="s">
        <v>4079</v>
      </c>
      <c r="F191" s="428">
        <f>F190*19%</f>
        <v>0</v>
      </c>
      <c r="G191" s="420"/>
      <c r="H191" s="420"/>
      <c r="I191" s="420"/>
      <c r="J191" s="420"/>
      <c r="K191" s="420"/>
      <c r="L191" s="420"/>
      <c r="M191" s="420"/>
      <c r="N191" s="420"/>
      <c r="O191" s="420"/>
      <c r="P191" s="420"/>
      <c r="Q191" s="420"/>
      <c r="R191" s="420"/>
    </row>
    <row r="192" spans="1:18">
      <c r="A192" s="492"/>
      <c r="B192" s="480"/>
      <c r="C192" s="480"/>
      <c r="D192" s="480"/>
      <c r="E192" s="427" t="s">
        <v>4080</v>
      </c>
      <c r="F192" s="428">
        <f>F190+F191</f>
        <v>0</v>
      </c>
      <c r="G192" s="420"/>
      <c r="H192" s="420"/>
      <c r="I192" s="420"/>
      <c r="J192" s="420"/>
      <c r="K192" s="420"/>
      <c r="L192" s="420"/>
      <c r="M192" s="420"/>
      <c r="N192" s="420"/>
      <c r="O192" s="420"/>
      <c r="P192" s="420"/>
      <c r="Q192" s="420"/>
      <c r="R192" s="420"/>
    </row>
    <row r="193" spans="1:18">
      <c r="A193" s="479"/>
      <c r="B193" s="480"/>
      <c r="C193" s="479"/>
      <c r="D193" s="479"/>
      <c r="E193" s="429"/>
      <c r="F193" s="420"/>
      <c r="G193" s="420"/>
      <c r="H193" s="420"/>
      <c r="I193" s="420"/>
      <c r="J193" s="420"/>
      <c r="K193" s="420"/>
      <c r="L193" s="420"/>
      <c r="M193" s="420"/>
      <c r="N193" s="420"/>
      <c r="O193" s="420"/>
      <c r="P193" s="420"/>
      <c r="Q193" s="420"/>
      <c r="R193" s="420"/>
    </row>
    <row r="194" spans="1:18">
      <c r="A194" s="479"/>
      <c r="B194" s="480"/>
      <c r="C194" s="479"/>
      <c r="D194" s="479"/>
      <c r="E194" s="429"/>
      <c r="F194" s="420"/>
      <c r="G194" s="420"/>
      <c r="H194" s="420"/>
      <c r="I194" s="420"/>
      <c r="J194" s="420"/>
      <c r="K194" s="420"/>
      <c r="L194" s="420"/>
      <c r="M194" s="420"/>
      <c r="N194" s="420"/>
      <c r="O194" s="420"/>
      <c r="P194" s="420"/>
      <c r="Q194" s="420"/>
      <c r="R194" s="420"/>
    </row>
    <row r="195" spans="1:18">
      <c r="A195" s="481" t="s">
        <v>31</v>
      </c>
      <c r="B195" s="481"/>
      <c r="C195" s="481"/>
      <c r="D195" s="481"/>
      <c r="E195" s="456"/>
      <c r="F195" s="456"/>
      <c r="G195" s="420"/>
      <c r="H195" s="420"/>
      <c r="I195" s="420"/>
      <c r="J195" s="420"/>
      <c r="K195" s="420"/>
      <c r="L195" s="420"/>
      <c r="M195" s="420"/>
      <c r="N195" s="420"/>
      <c r="O195" s="420"/>
      <c r="P195" s="420"/>
      <c r="Q195" s="420"/>
      <c r="R195" s="420"/>
    </row>
    <row r="196" spans="1:18" ht="12.95">
      <c r="A196" s="482" t="s">
        <v>3985</v>
      </c>
      <c r="B196" s="482" t="s">
        <v>4004</v>
      </c>
      <c r="C196" s="482" t="s">
        <v>4005</v>
      </c>
      <c r="D196" s="483" t="s">
        <v>4</v>
      </c>
      <c r="E196" s="430" t="s">
        <v>4006</v>
      </c>
      <c r="F196" s="431" t="s">
        <v>4007</v>
      </c>
      <c r="G196" s="420"/>
      <c r="H196" s="420"/>
      <c r="I196" s="420"/>
      <c r="J196" s="420"/>
      <c r="K196" s="420"/>
      <c r="L196" s="420"/>
      <c r="M196" s="420"/>
      <c r="N196" s="420"/>
      <c r="O196" s="420"/>
      <c r="P196" s="420"/>
      <c r="Q196" s="420"/>
      <c r="R196" s="420"/>
    </row>
    <row r="197" spans="1:18" ht="12.95">
      <c r="A197" s="513">
        <v>1</v>
      </c>
      <c r="B197" s="521" t="s">
        <v>4194</v>
      </c>
      <c r="C197" s="513" t="s">
        <v>4084</v>
      </c>
      <c r="D197" s="486">
        <v>2</v>
      </c>
      <c r="E197" s="423"/>
      <c r="F197" s="423">
        <f>E197*D197</f>
        <v>0</v>
      </c>
      <c r="G197" s="420"/>
      <c r="H197" s="420"/>
      <c r="I197" s="420"/>
      <c r="J197" s="420"/>
      <c r="K197" s="420"/>
      <c r="L197" s="420"/>
      <c r="M197" s="420"/>
      <c r="N197" s="420"/>
      <c r="O197" s="420"/>
      <c r="P197" s="420"/>
      <c r="Q197" s="420"/>
      <c r="R197" s="420"/>
    </row>
    <row r="198" spans="1:18" ht="12.95">
      <c r="A198" s="513">
        <f t="shared" ref="A198:A217" si="8">A197+1</f>
        <v>2</v>
      </c>
      <c r="B198" s="521" t="s">
        <v>4195</v>
      </c>
      <c r="C198" s="513" t="s">
        <v>4084</v>
      </c>
      <c r="D198" s="486">
        <v>4</v>
      </c>
      <c r="E198" s="423"/>
      <c r="F198" s="423">
        <f t="shared" ref="F198:F231" si="9">E198*D198</f>
        <v>0</v>
      </c>
      <c r="G198" s="420"/>
      <c r="H198" s="420"/>
      <c r="I198" s="420"/>
      <c r="J198" s="420"/>
      <c r="K198" s="420"/>
      <c r="L198" s="420"/>
      <c r="M198" s="420"/>
      <c r="N198" s="420"/>
      <c r="O198" s="420"/>
      <c r="P198" s="420"/>
      <c r="Q198" s="420"/>
      <c r="R198" s="420"/>
    </row>
    <row r="199" spans="1:18" ht="12.95">
      <c r="A199" s="513">
        <f t="shared" si="8"/>
        <v>3</v>
      </c>
      <c r="B199" s="521" t="s">
        <v>4196</v>
      </c>
      <c r="C199" s="513" t="s">
        <v>4084</v>
      </c>
      <c r="D199" s="486">
        <v>12</v>
      </c>
      <c r="E199" s="423"/>
      <c r="F199" s="423">
        <f t="shared" si="9"/>
        <v>0</v>
      </c>
      <c r="G199" s="420"/>
      <c r="H199" s="420"/>
      <c r="I199" s="420"/>
      <c r="J199" s="420"/>
      <c r="K199" s="420"/>
      <c r="L199" s="420"/>
      <c r="M199" s="420"/>
      <c r="N199" s="420"/>
      <c r="O199" s="420"/>
      <c r="P199" s="420"/>
      <c r="Q199" s="420"/>
      <c r="R199" s="420"/>
    </row>
    <row r="200" spans="1:18" ht="24" customHeight="1">
      <c r="A200" s="513">
        <f t="shared" si="8"/>
        <v>4</v>
      </c>
      <c r="B200" s="521" t="s">
        <v>4197</v>
      </c>
      <c r="C200" s="513" t="s">
        <v>4084</v>
      </c>
      <c r="D200" s="486">
        <v>4</v>
      </c>
      <c r="E200" s="423"/>
      <c r="F200" s="423">
        <f t="shared" si="9"/>
        <v>0</v>
      </c>
      <c r="G200" s="420"/>
      <c r="H200" s="420"/>
      <c r="I200" s="420"/>
      <c r="J200" s="420"/>
      <c r="K200" s="420"/>
      <c r="L200" s="420"/>
      <c r="M200" s="420"/>
      <c r="N200" s="420"/>
      <c r="O200" s="420"/>
      <c r="P200" s="420"/>
      <c r="Q200" s="420"/>
      <c r="R200" s="420"/>
    </row>
    <row r="201" spans="1:18" ht="12.95">
      <c r="A201" s="513">
        <f t="shared" si="8"/>
        <v>5</v>
      </c>
      <c r="B201" s="521" t="s">
        <v>4198</v>
      </c>
      <c r="C201" s="513" t="s">
        <v>4084</v>
      </c>
      <c r="D201" s="486">
        <v>4</v>
      </c>
      <c r="E201" s="423"/>
      <c r="F201" s="423">
        <f t="shared" si="9"/>
        <v>0</v>
      </c>
      <c r="G201" s="420"/>
      <c r="H201" s="420"/>
      <c r="I201" s="420"/>
      <c r="J201" s="420"/>
      <c r="K201" s="420"/>
      <c r="L201" s="420"/>
      <c r="M201" s="420"/>
      <c r="N201" s="420"/>
      <c r="O201" s="420"/>
      <c r="P201" s="420"/>
      <c r="Q201" s="420"/>
      <c r="R201" s="420"/>
    </row>
    <row r="202" spans="1:18" ht="12.95">
      <c r="A202" s="513">
        <f t="shared" si="8"/>
        <v>6</v>
      </c>
      <c r="B202" s="521" t="s">
        <v>4199</v>
      </c>
      <c r="C202" s="513" t="s">
        <v>4084</v>
      </c>
      <c r="D202" s="486">
        <v>86</v>
      </c>
      <c r="E202" s="423"/>
      <c r="F202" s="423">
        <f t="shared" si="9"/>
        <v>0</v>
      </c>
      <c r="G202" s="420"/>
      <c r="H202" s="420"/>
      <c r="I202" s="420"/>
      <c r="J202" s="420"/>
      <c r="K202" s="420"/>
      <c r="L202" s="420"/>
      <c r="M202" s="420"/>
      <c r="N202" s="420"/>
      <c r="O202" s="420"/>
      <c r="P202" s="420"/>
      <c r="Q202" s="420"/>
      <c r="R202" s="420"/>
    </row>
    <row r="203" spans="1:18" ht="12.95">
      <c r="A203" s="513">
        <f t="shared" si="8"/>
        <v>7</v>
      </c>
      <c r="B203" s="521" t="s">
        <v>4200</v>
      </c>
      <c r="C203" s="513" t="s">
        <v>4084</v>
      </c>
      <c r="D203" s="486">
        <v>3</v>
      </c>
      <c r="E203" s="423"/>
      <c r="F203" s="423">
        <f t="shared" si="9"/>
        <v>0</v>
      </c>
      <c r="G203" s="420"/>
      <c r="H203" s="420"/>
      <c r="I203" s="420"/>
      <c r="J203" s="420"/>
      <c r="K203" s="420"/>
      <c r="L203" s="420"/>
      <c r="M203" s="420"/>
      <c r="N203" s="420"/>
      <c r="O203" s="420"/>
      <c r="P203" s="420"/>
      <c r="Q203" s="420"/>
      <c r="R203" s="420"/>
    </row>
    <row r="204" spans="1:18" ht="12.95">
      <c r="A204" s="513">
        <f t="shared" si="8"/>
        <v>8</v>
      </c>
      <c r="B204" s="521" t="s">
        <v>4201</v>
      </c>
      <c r="C204" s="513" t="s">
        <v>4084</v>
      </c>
      <c r="D204" s="486">
        <v>1</v>
      </c>
      <c r="E204" s="423"/>
      <c r="F204" s="423">
        <f t="shared" si="9"/>
        <v>0</v>
      </c>
      <c r="G204" s="420"/>
      <c r="H204" s="420"/>
      <c r="I204" s="420"/>
      <c r="J204" s="420"/>
      <c r="K204" s="420"/>
      <c r="L204" s="420"/>
      <c r="M204" s="420"/>
      <c r="N204" s="420"/>
      <c r="O204" s="420"/>
      <c r="P204" s="420"/>
      <c r="Q204" s="420"/>
      <c r="R204" s="420"/>
    </row>
    <row r="205" spans="1:18" ht="12.95">
      <c r="A205" s="513">
        <f t="shared" si="8"/>
        <v>9</v>
      </c>
      <c r="B205" s="521" t="s">
        <v>4202</v>
      </c>
      <c r="C205" s="513" t="s">
        <v>4084</v>
      </c>
      <c r="D205" s="486">
        <v>10</v>
      </c>
      <c r="E205" s="423"/>
      <c r="F205" s="423">
        <f t="shared" si="9"/>
        <v>0</v>
      </c>
      <c r="G205" s="420"/>
      <c r="H205" s="420"/>
      <c r="I205" s="420"/>
      <c r="J205" s="420"/>
      <c r="K205" s="420"/>
      <c r="L205" s="420"/>
      <c r="M205" s="420"/>
      <c r="N205" s="420"/>
      <c r="O205" s="420"/>
      <c r="P205" s="420"/>
      <c r="Q205" s="420"/>
      <c r="R205" s="420"/>
    </row>
    <row r="206" spans="1:18" ht="12.95">
      <c r="A206" s="513">
        <f t="shared" si="8"/>
        <v>10</v>
      </c>
      <c r="B206" s="521" t="s">
        <v>4203</v>
      </c>
      <c r="C206" s="513" t="s">
        <v>4084</v>
      </c>
      <c r="D206" s="486">
        <v>278</v>
      </c>
      <c r="E206" s="423"/>
      <c r="F206" s="423">
        <f t="shared" si="9"/>
        <v>0</v>
      </c>
      <c r="G206" s="420"/>
      <c r="H206" s="420"/>
      <c r="I206" s="420"/>
      <c r="J206" s="420"/>
      <c r="K206" s="420"/>
      <c r="L206" s="420"/>
      <c r="M206" s="420"/>
      <c r="N206" s="420"/>
      <c r="O206" s="420"/>
      <c r="P206" s="420"/>
      <c r="Q206" s="420"/>
      <c r="R206" s="420"/>
    </row>
    <row r="207" spans="1:18" ht="12.95">
      <c r="A207" s="513">
        <f t="shared" si="8"/>
        <v>11</v>
      </c>
      <c r="B207" s="521" t="s">
        <v>4204</v>
      </c>
      <c r="C207" s="522" t="s">
        <v>4084</v>
      </c>
      <c r="D207" s="486">
        <v>83</v>
      </c>
      <c r="E207" s="423"/>
      <c r="F207" s="423">
        <f t="shared" si="9"/>
        <v>0</v>
      </c>
      <c r="G207" s="420"/>
      <c r="H207" s="420"/>
      <c r="I207" s="420"/>
      <c r="J207" s="420"/>
      <c r="K207" s="420"/>
      <c r="L207" s="420"/>
      <c r="M207" s="420"/>
      <c r="N207" s="420"/>
      <c r="O207" s="420"/>
      <c r="P207" s="420"/>
      <c r="Q207" s="420"/>
      <c r="R207" s="420"/>
    </row>
    <row r="208" spans="1:18" ht="12.95">
      <c r="A208" s="513">
        <f t="shared" si="8"/>
        <v>12</v>
      </c>
      <c r="B208" s="521" t="s">
        <v>4205</v>
      </c>
      <c r="C208" s="513" t="s">
        <v>4084</v>
      </c>
      <c r="D208" s="486">
        <v>69</v>
      </c>
      <c r="E208" s="423"/>
      <c r="F208" s="423">
        <f t="shared" si="9"/>
        <v>0</v>
      </c>
      <c r="G208" s="420"/>
      <c r="H208" s="420"/>
      <c r="I208" s="420"/>
      <c r="J208" s="420"/>
      <c r="K208" s="420"/>
      <c r="L208" s="420"/>
      <c r="M208" s="420"/>
      <c r="N208" s="420"/>
      <c r="O208" s="420"/>
      <c r="P208" s="420"/>
      <c r="Q208" s="420"/>
      <c r="R208" s="420"/>
    </row>
    <row r="209" spans="1:18" ht="12.95">
      <c r="A209" s="513">
        <f t="shared" si="8"/>
        <v>13</v>
      </c>
      <c r="B209" s="521" t="s">
        <v>4206</v>
      </c>
      <c r="C209" s="513" t="s">
        <v>4084</v>
      </c>
      <c r="D209" s="486">
        <v>73</v>
      </c>
      <c r="E209" s="423"/>
      <c r="F209" s="423">
        <f t="shared" si="9"/>
        <v>0</v>
      </c>
      <c r="G209" s="420"/>
      <c r="H209" s="420"/>
      <c r="I209" s="420"/>
      <c r="J209" s="420"/>
      <c r="K209" s="420"/>
      <c r="L209" s="420"/>
      <c r="M209" s="420"/>
      <c r="N209" s="420"/>
      <c r="O209" s="420"/>
      <c r="P209" s="420"/>
      <c r="Q209" s="420"/>
      <c r="R209" s="420"/>
    </row>
    <row r="210" spans="1:18" ht="12.95">
      <c r="A210" s="513">
        <f t="shared" si="8"/>
        <v>14</v>
      </c>
      <c r="B210" s="521" t="s">
        <v>4207</v>
      </c>
      <c r="C210" s="513" t="s">
        <v>4084</v>
      </c>
      <c r="D210" s="486">
        <v>12</v>
      </c>
      <c r="E210" s="423"/>
      <c r="F210" s="423">
        <f t="shared" si="9"/>
        <v>0</v>
      </c>
      <c r="G210" s="420"/>
      <c r="H210" s="420"/>
      <c r="I210" s="420"/>
      <c r="J210" s="420"/>
      <c r="K210" s="420"/>
      <c r="L210" s="420"/>
      <c r="M210" s="420"/>
      <c r="N210" s="420"/>
      <c r="O210" s="420"/>
      <c r="P210" s="420"/>
      <c r="Q210" s="420"/>
      <c r="R210" s="420"/>
    </row>
    <row r="211" spans="1:18" ht="12.95">
      <c r="A211" s="513">
        <f t="shared" si="8"/>
        <v>15</v>
      </c>
      <c r="B211" s="521" t="s">
        <v>4208</v>
      </c>
      <c r="C211" s="513" t="s">
        <v>4084</v>
      </c>
      <c r="D211" s="486">
        <v>18</v>
      </c>
      <c r="E211" s="423"/>
      <c r="F211" s="423">
        <f t="shared" si="9"/>
        <v>0</v>
      </c>
      <c r="G211" s="420"/>
      <c r="H211" s="420"/>
      <c r="I211" s="420"/>
      <c r="J211" s="420"/>
      <c r="K211" s="420"/>
      <c r="L211" s="420"/>
      <c r="M211" s="420"/>
      <c r="N211" s="420"/>
      <c r="O211" s="420"/>
      <c r="P211" s="420"/>
      <c r="Q211" s="420"/>
      <c r="R211" s="420"/>
    </row>
    <row r="212" spans="1:18" ht="12.95">
      <c r="A212" s="513">
        <f t="shared" si="8"/>
        <v>16</v>
      </c>
      <c r="B212" s="521" t="s">
        <v>4209</v>
      </c>
      <c r="C212" s="513" t="s">
        <v>4084</v>
      </c>
      <c r="D212" s="486">
        <v>2</v>
      </c>
      <c r="E212" s="423"/>
      <c r="F212" s="423">
        <f t="shared" si="9"/>
        <v>0</v>
      </c>
      <c r="G212" s="420"/>
      <c r="H212" s="420"/>
      <c r="I212" s="420"/>
      <c r="J212" s="420"/>
      <c r="K212" s="420"/>
      <c r="L212" s="420"/>
      <c r="M212" s="420"/>
      <c r="N212" s="420"/>
      <c r="O212" s="420"/>
      <c r="P212" s="420"/>
      <c r="Q212" s="420"/>
      <c r="R212" s="420"/>
    </row>
    <row r="213" spans="1:18" ht="12.95">
      <c r="A213" s="513">
        <f t="shared" si="8"/>
        <v>17</v>
      </c>
      <c r="B213" s="521" t="s">
        <v>4210</v>
      </c>
      <c r="C213" s="513" t="s">
        <v>4084</v>
      </c>
      <c r="D213" s="486">
        <v>1</v>
      </c>
      <c r="E213" s="423"/>
      <c r="F213" s="423">
        <f t="shared" si="9"/>
        <v>0</v>
      </c>
      <c r="G213" s="420"/>
      <c r="H213" s="420"/>
      <c r="I213" s="420"/>
      <c r="J213" s="420"/>
      <c r="K213" s="420"/>
      <c r="L213" s="420"/>
      <c r="M213" s="420"/>
      <c r="N213" s="420"/>
      <c r="O213" s="420"/>
      <c r="P213" s="420"/>
      <c r="Q213" s="420"/>
      <c r="R213" s="420"/>
    </row>
    <row r="214" spans="1:18" ht="12.95">
      <c r="A214" s="513">
        <f t="shared" si="8"/>
        <v>18</v>
      </c>
      <c r="B214" s="521" t="s">
        <v>4211</v>
      </c>
      <c r="C214" s="513" t="s">
        <v>4084</v>
      </c>
      <c r="D214" s="486">
        <v>2</v>
      </c>
      <c r="E214" s="423"/>
      <c r="F214" s="423">
        <f t="shared" si="9"/>
        <v>0</v>
      </c>
      <c r="G214" s="420"/>
      <c r="H214" s="420"/>
      <c r="I214" s="420"/>
      <c r="J214" s="420"/>
      <c r="K214" s="420"/>
      <c r="L214" s="420"/>
      <c r="M214" s="420"/>
      <c r="N214" s="420"/>
      <c r="O214" s="420"/>
      <c r="P214" s="420"/>
      <c r="Q214" s="420"/>
      <c r="R214" s="420"/>
    </row>
    <row r="215" spans="1:18" ht="12.95">
      <c r="A215" s="513">
        <f t="shared" si="8"/>
        <v>19</v>
      </c>
      <c r="B215" s="521" t="s">
        <v>4212</v>
      </c>
      <c r="C215" s="513" t="s">
        <v>4084</v>
      </c>
      <c r="D215" s="486">
        <v>4</v>
      </c>
      <c r="E215" s="423"/>
      <c r="F215" s="423">
        <f t="shared" si="9"/>
        <v>0</v>
      </c>
      <c r="G215" s="420"/>
      <c r="H215" s="420"/>
      <c r="I215" s="420"/>
      <c r="J215" s="420"/>
      <c r="K215" s="420"/>
      <c r="L215" s="420"/>
      <c r="M215" s="420"/>
      <c r="N215" s="420"/>
      <c r="O215" s="420"/>
      <c r="P215" s="420"/>
      <c r="Q215" s="420"/>
      <c r="R215" s="420"/>
    </row>
    <row r="216" spans="1:18" ht="23.25" customHeight="1">
      <c r="A216" s="513">
        <f t="shared" si="8"/>
        <v>20</v>
      </c>
      <c r="B216" s="521" t="s">
        <v>4213</v>
      </c>
      <c r="C216" s="513" t="s">
        <v>4084</v>
      </c>
      <c r="D216" s="486">
        <v>428</v>
      </c>
      <c r="E216" s="423"/>
      <c r="F216" s="423">
        <f t="shared" si="9"/>
        <v>0</v>
      </c>
      <c r="G216" s="420"/>
      <c r="H216" s="420"/>
      <c r="I216" s="420"/>
      <c r="J216" s="420"/>
      <c r="K216" s="420"/>
      <c r="L216" s="420"/>
      <c r="M216" s="420"/>
      <c r="N216" s="420"/>
      <c r="O216" s="420"/>
      <c r="P216" s="420"/>
      <c r="Q216" s="420"/>
      <c r="R216" s="420"/>
    </row>
    <row r="217" spans="1:18" ht="12.95">
      <c r="A217" s="513">
        <f t="shared" si="8"/>
        <v>21</v>
      </c>
      <c r="B217" s="521" t="s">
        <v>4214</v>
      </c>
      <c r="C217" s="513" t="s">
        <v>4084</v>
      </c>
      <c r="D217" s="486">
        <v>2</v>
      </c>
      <c r="E217" s="423"/>
      <c r="F217" s="423">
        <f t="shared" si="9"/>
        <v>0</v>
      </c>
      <c r="G217" s="420"/>
      <c r="H217" s="420"/>
      <c r="I217" s="420"/>
      <c r="J217" s="420"/>
      <c r="K217" s="420"/>
      <c r="L217" s="420"/>
      <c r="M217" s="420"/>
      <c r="N217" s="420"/>
      <c r="O217" s="420"/>
      <c r="P217" s="420"/>
      <c r="Q217" s="420"/>
      <c r="R217" s="420"/>
    </row>
    <row r="218" spans="1:18" ht="12.95">
      <c r="A218" s="513"/>
      <c r="B218" s="523" t="s">
        <v>4215</v>
      </c>
      <c r="C218" s="513"/>
      <c r="D218" s="486">
        <v>0</v>
      </c>
      <c r="E218" s="423"/>
      <c r="F218" s="423">
        <f t="shared" si="9"/>
        <v>0</v>
      </c>
      <c r="G218" s="420"/>
      <c r="H218" s="420"/>
      <c r="I218" s="420"/>
      <c r="J218" s="420"/>
      <c r="K218" s="420"/>
      <c r="L218" s="420"/>
      <c r="M218" s="420"/>
      <c r="N218" s="420"/>
      <c r="O218" s="420"/>
      <c r="P218" s="420"/>
      <c r="Q218" s="420"/>
      <c r="R218" s="420"/>
    </row>
    <row r="219" spans="1:18" ht="12.95">
      <c r="A219" s="513">
        <v>22</v>
      </c>
      <c r="B219" s="521" t="s">
        <v>4216</v>
      </c>
      <c r="C219" s="513" t="s">
        <v>4084</v>
      </c>
      <c r="D219" s="486">
        <v>1712</v>
      </c>
      <c r="E219" s="423"/>
      <c r="F219" s="423">
        <f t="shared" si="9"/>
        <v>0</v>
      </c>
      <c r="G219" s="420"/>
      <c r="H219" s="420"/>
      <c r="I219" s="420"/>
      <c r="J219" s="420"/>
      <c r="K219" s="420"/>
      <c r="L219" s="420"/>
      <c r="M219" s="420"/>
      <c r="N219" s="420"/>
      <c r="O219" s="420"/>
      <c r="P219" s="420"/>
      <c r="Q219" s="420"/>
      <c r="R219" s="420"/>
    </row>
    <row r="220" spans="1:18" ht="12.95">
      <c r="A220" s="513">
        <f t="shared" ref="A220:A222" si="10">A219+1</f>
        <v>23</v>
      </c>
      <c r="B220" s="521" t="s">
        <v>4217</v>
      </c>
      <c r="C220" s="513" t="s">
        <v>4084</v>
      </c>
      <c r="D220" s="486">
        <v>855.42000000000007</v>
      </c>
      <c r="E220" s="423"/>
      <c r="F220" s="423">
        <f t="shared" si="9"/>
        <v>0</v>
      </c>
      <c r="G220" s="420"/>
      <c r="H220" s="420"/>
      <c r="I220" s="420"/>
      <c r="J220" s="420"/>
      <c r="K220" s="420"/>
      <c r="L220" s="420"/>
      <c r="M220" s="420"/>
      <c r="N220" s="420"/>
      <c r="O220" s="420"/>
      <c r="P220" s="420"/>
      <c r="Q220" s="420"/>
      <c r="R220" s="420"/>
    </row>
    <row r="221" spans="1:18" ht="26.1">
      <c r="A221" s="513">
        <f t="shared" si="10"/>
        <v>24</v>
      </c>
      <c r="B221" s="521" t="s">
        <v>4218</v>
      </c>
      <c r="C221" s="513" t="s">
        <v>4084</v>
      </c>
      <c r="D221" s="486">
        <v>783</v>
      </c>
      <c r="E221" s="423"/>
      <c r="F221" s="423">
        <f t="shared" si="9"/>
        <v>0</v>
      </c>
      <c r="G221" s="420"/>
      <c r="H221" s="420"/>
      <c r="I221" s="420"/>
      <c r="J221" s="420"/>
      <c r="K221" s="420"/>
      <c r="L221" s="420"/>
      <c r="M221" s="420"/>
      <c r="N221" s="420"/>
      <c r="O221" s="420"/>
      <c r="P221" s="420"/>
      <c r="Q221" s="420"/>
      <c r="R221" s="420"/>
    </row>
    <row r="222" spans="1:18" ht="26.1">
      <c r="A222" s="513">
        <f t="shared" si="10"/>
        <v>25</v>
      </c>
      <c r="B222" s="521" t="s">
        <v>4219</v>
      </c>
      <c r="C222" s="513" t="s">
        <v>4084</v>
      </c>
      <c r="D222" s="486">
        <v>90</v>
      </c>
      <c r="E222" s="423"/>
      <c r="F222" s="423">
        <f t="shared" si="9"/>
        <v>0</v>
      </c>
      <c r="G222" s="420"/>
      <c r="H222" s="420"/>
      <c r="I222" s="420"/>
      <c r="J222" s="420"/>
      <c r="K222" s="420"/>
      <c r="L222" s="420"/>
      <c r="M222" s="420"/>
      <c r="N222" s="420"/>
      <c r="O222" s="420"/>
      <c r="P222" s="420"/>
      <c r="Q222" s="420"/>
      <c r="R222" s="420"/>
    </row>
    <row r="223" spans="1:18" ht="12.95">
      <c r="A223" s="513"/>
      <c r="B223" s="523" t="s">
        <v>4220</v>
      </c>
      <c r="C223" s="513"/>
      <c r="D223" s="486">
        <v>0</v>
      </c>
      <c r="E223" s="423"/>
      <c r="F223" s="423">
        <f t="shared" si="9"/>
        <v>0</v>
      </c>
      <c r="G223" s="420"/>
      <c r="H223" s="420"/>
      <c r="I223" s="420"/>
      <c r="J223" s="420"/>
      <c r="K223" s="420"/>
      <c r="L223" s="420"/>
      <c r="M223" s="420"/>
      <c r="N223" s="420"/>
      <c r="O223" s="420"/>
      <c r="P223" s="420"/>
      <c r="Q223" s="420"/>
      <c r="R223" s="420"/>
    </row>
    <row r="224" spans="1:18" ht="12.95">
      <c r="A224" s="513">
        <v>26</v>
      </c>
      <c r="B224" s="521" t="s">
        <v>4221</v>
      </c>
      <c r="C224" s="513" t="s">
        <v>4084</v>
      </c>
      <c r="D224" s="486">
        <v>5016</v>
      </c>
      <c r="E224" s="423"/>
      <c r="F224" s="423">
        <f t="shared" si="9"/>
        <v>0</v>
      </c>
      <c r="G224" s="420"/>
      <c r="H224" s="420"/>
      <c r="I224" s="420"/>
      <c r="J224" s="420"/>
      <c r="K224" s="420"/>
      <c r="L224" s="420"/>
      <c r="M224" s="420"/>
      <c r="N224" s="420"/>
      <c r="O224" s="420"/>
      <c r="P224" s="420"/>
      <c r="Q224" s="420"/>
      <c r="R224" s="420"/>
    </row>
    <row r="225" spans="1:18" ht="12.95">
      <c r="A225" s="513"/>
      <c r="B225" s="523" t="s">
        <v>4222</v>
      </c>
      <c r="C225" s="513"/>
      <c r="D225" s="486"/>
      <c r="E225" s="423"/>
      <c r="F225" s="423">
        <f t="shared" si="9"/>
        <v>0</v>
      </c>
      <c r="G225" s="420"/>
      <c r="H225" s="420"/>
      <c r="I225" s="420"/>
      <c r="J225" s="420"/>
      <c r="K225" s="420"/>
      <c r="L225" s="420"/>
      <c r="M225" s="420"/>
      <c r="N225" s="420"/>
      <c r="O225" s="420"/>
      <c r="P225" s="420"/>
      <c r="Q225" s="420"/>
      <c r="R225" s="420"/>
    </row>
    <row r="226" spans="1:18" ht="12.95">
      <c r="A226" s="513">
        <v>27</v>
      </c>
      <c r="B226" s="521" t="s">
        <v>4223</v>
      </c>
      <c r="C226" s="513" t="s">
        <v>4084</v>
      </c>
      <c r="D226" s="486">
        <v>8</v>
      </c>
      <c r="E226" s="423"/>
      <c r="F226" s="423">
        <f t="shared" si="9"/>
        <v>0</v>
      </c>
      <c r="G226" s="420"/>
      <c r="H226" s="420"/>
      <c r="I226" s="420"/>
      <c r="J226" s="420"/>
      <c r="K226" s="420"/>
      <c r="L226" s="420"/>
      <c r="M226" s="420"/>
      <c r="N226" s="420"/>
      <c r="O226" s="420"/>
      <c r="P226" s="420"/>
      <c r="Q226" s="420"/>
      <c r="R226" s="420"/>
    </row>
    <row r="227" spans="1:18" ht="12.95">
      <c r="A227" s="513">
        <f t="shared" ref="A227:A231" si="11">A226+1</f>
        <v>28</v>
      </c>
      <c r="B227" s="521" t="s">
        <v>4224</v>
      </c>
      <c r="C227" s="513" t="s">
        <v>4084</v>
      </c>
      <c r="D227" s="486">
        <v>1</v>
      </c>
      <c r="E227" s="423"/>
      <c r="F227" s="423">
        <f t="shared" si="9"/>
        <v>0</v>
      </c>
      <c r="G227" s="420"/>
      <c r="H227" s="420"/>
      <c r="I227" s="420"/>
      <c r="J227" s="420"/>
      <c r="K227" s="420"/>
      <c r="L227" s="420"/>
      <c r="M227" s="420"/>
      <c r="N227" s="420"/>
      <c r="O227" s="420"/>
      <c r="P227" s="420"/>
      <c r="Q227" s="420"/>
      <c r="R227" s="420"/>
    </row>
    <row r="228" spans="1:18" ht="12.95">
      <c r="A228" s="513">
        <f t="shared" si="11"/>
        <v>29</v>
      </c>
      <c r="B228" s="521" t="s">
        <v>4225</v>
      </c>
      <c r="C228" s="513" t="s">
        <v>4084</v>
      </c>
      <c r="D228" s="486">
        <v>1</v>
      </c>
      <c r="E228" s="423"/>
      <c r="F228" s="423">
        <f t="shared" si="9"/>
        <v>0</v>
      </c>
      <c r="G228" s="420"/>
      <c r="H228" s="420"/>
      <c r="I228" s="420"/>
      <c r="J228" s="420"/>
      <c r="K228" s="420"/>
      <c r="L228" s="420"/>
      <c r="M228" s="420"/>
      <c r="N228" s="420"/>
      <c r="O228" s="420"/>
      <c r="P228" s="420"/>
      <c r="Q228" s="420"/>
      <c r="R228" s="420"/>
    </row>
    <row r="229" spans="1:18" ht="26.1">
      <c r="A229" s="513">
        <f t="shared" si="11"/>
        <v>30</v>
      </c>
      <c r="B229" s="521" t="s">
        <v>4226</v>
      </c>
      <c r="C229" s="513" t="s">
        <v>4084</v>
      </c>
      <c r="D229" s="486">
        <v>1</v>
      </c>
      <c r="E229" s="423"/>
      <c r="F229" s="423">
        <f t="shared" si="9"/>
        <v>0</v>
      </c>
      <c r="G229" s="420"/>
      <c r="H229" s="420"/>
      <c r="I229" s="420"/>
      <c r="J229" s="420"/>
      <c r="K229" s="420"/>
      <c r="L229" s="420"/>
      <c r="M229" s="420"/>
      <c r="N229" s="420"/>
      <c r="O229" s="420"/>
      <c r="P229" s="420"/>
      <c r="Q229" s="420"/>
      <c r="R229" s="420"/>
    </row>
    <row r="230" spans="1:18" ht="12.95">
      <c r="A230" s="513">
        <f t="shared" si="11"/>
        <v>31</v>
      </c>
      <c r="B230" s="521" t="s">
        <v>4227</v>
      </c>
      <c r="C230" s="513" t="s">
        <v>4084</v>
      </c>
      <c r="D230" s="486">
        <v>1</v>
      </c>
      <c r="E230" s="423"/>
      <c r="F230" s="423">
        <f t="shared" si="9"/>
        <v>0</v>
      </c>
      <c r="G230" s="420"/>
      <c r="H230" s="420"/>
      <c r="I230" s="420"/>
      <c r="J230" s="420"/>
      <c r="K230" s="420"/>
      <c r="L230" s="420"/>
      <c r="M230" s="420"/>
      <c r="N230" s="420"/>
      <c r="O230" s="420"/>
      <c r="P230" s="420"/>
      <c r="Q230" s="420"/>
      <c r="R230" s="420"/>
    </row>
    <row r="231" spans="1:18" ht="12.95">
      <c r="A231" s="513">
        <f t="shared" si="11"/>
        <v>32</v>
      </c>
      <c r="B231" s="521" t="s">
        <v>4228</v>
      </c>
      <c r="C231" s="513" t="s">
        <v>4084</v>
      </c>
      <c r="D231" s="486">
        <v>1</v>
      </c>
      <c r="E231" s="423"/>
      <c r="F231" s="423">
        <f t="shared" si="9"/>
        <v>0</v>
      </c>
      <c r="G231" s="420"/>
      <c r="H231" s="420"/>
      <c r="I231" s="420"/>
      <c r="J231" s="420"/>
      <c r="K231" s="420"/>
      <c r="L231" s="420"/>
      <c r="M231" s="420"/>
      <c r="N231" s="420"/>
      <c r="O231" s="420"/>
      <c r="P231" s="420"/>
      <c r="Q231" s="420"/>
      <c r="R231" s="420"/>
    </row>
    <row r="232" spans="1:18">
      <c r="A232" s="492"/>
      <c r="B232" s="493"/>
      <c r="C232" s="492"/>
      <c r="D232" s="492"/>
      <c r="E232" s="427" t="s">
        <v>4078</v>
      </c>
      <c r="F232" s="428">
        <f>SUM(F197:F231)</f>
        <v>0</v>
      </c>
      <c r="G232" s="420"/>
      <c r="H232" s="420"/>
      <c r="I232" s="420"/>
      <c r="J232" s="420"/>
      <c r="K232" s="420"/>
      <c r="L232" s="420"/>
      <c r="M232" s="420"/>
      <c r="N232" s="420"/>
      <c r="O232" s="420"/>
      <c r="P232" s="420"/>
      <c r="Q232" s="420"/>
      <c r="R232" s="420"/>
    </row>
    <row r="233" spans="1:18">
      <c r="A233" s="492"/>
      <c r="B233" s="493"/>
      <c r="C233" s="492"/>
      <c r="D233" s="492"/>
      <c r="E233" s="427" t="s">
        <v>4079</v>
      </c>
      <c r="F233" s="428">
        <f>F232*19%</f>
        <v>0</v>
      </c>
      <c r="G233" s="420"/>
      <c r="H233" s="420"/>
      <c r="I233" s="420"/>
      <c r="J233" s="420"/>
      <c r="K233" s="420"/>
      <c r="L233" s="420"/>
      <c r="M233" s="420"/>
      <c r="N233" s="420"/>
      <c r="O233" s="420"/>
      <c r="P233" s="420"/>
      <c r="Q233" s="420"/>
      <c r="R233" s="420"/>
    </row>
    <row r="234" spans="1:18">
      <c r="A234" s="492"/>
      <c r="B234" s="493"/>
      <c r="C234" s="492"/>
      <c r="D234" s="492"/>
      <c r="E234" s="427" t="s">
        <v>4080</v>
      </c>
      <c r="F234" s="428">
        <f>F232+F233</f>
        <v>0</v>
      </c>
      <c r="G234" s="420"/>
      <c r="H234" s="420"/>
      <c r="I234" s="420"/>
      <c r="J234" s="420"/>
      <c r="K234" s="420"/>
      <c r="L234" s="420"/>
      <c r="M234" s="420"/>
      <c r="N234" s="420"/>
      <c r="O234" s="420"/>
      <c r="P234" s="420"/>
      <c r="Q234" s="420"/>
      <c r="R234" s="420"/>
    </row>
    <row r="235" spans="1:18">
      <c r="A235" s="479"/>
      <c r="B235" s="480"/>
      <c r="C235" s="479"/>
      <c r="D235" s="479"/>
      <c r="E235" s="429"/>
      <c r="F235" s="420"/>
      <c r="G235" s="420"/>
      <c r="H235" s="420"/>
      <c r="I235" s="420"/>
      <c r="J235" s="420"/>
      <c r="K235" s="420"/>
      <c r="L235" s="420"/>
      <c r="M235" s="420"/>
      <c r="N235" s="420"/>
      <c r="O235" s="420"/>
      <c r="P235" s="420"/>
      <c r="Q235" s="420"/>
      <c r="R235" s="420"/>
    </row>
    <row r="236" spans="1:18">
      <c r="A236" s="479"/>
      <c r="B236" s="480"/>
      <c r="C236" s="479"/>
      <c r="D236" s="479"/>
      <c r="E236" s="429"/>
      <c r="F236" s="420"/>
      <c r="G236" s="420"/>
      <c r="H236" s="420"/>
      <c r="I236" s="420"/>
      <c r="J236" s="420"/>
      <c r="K236" s="420"/>
      <c r="L236" s="420"/>
      <c r="M236" s="420"/>
      <c r="N236" s="420"/>
      <c r="O236" s="420"/>
      <c r="P236" s="420"/>
      <c r="Q236" s="420"/>
      <c r="R236" s="420"/>
    </row>
    <row r="237" spans="1:18">
      <c r="A237" s="481" t="s">
        <v>4229</v>
      </c>
      <c r="B237" s="481"/>
      <c r="C237" s="481"/>
      <c r="D237" s="481"/>
      <c r="E237" s="456"/>
      <c r="F237" s="456"/>
      <c r="G237" s="420"/>
      <c r="H237" s="420"/>
      <c r="I237" s="420"/>
      <c r="J237" s="420"/>
      <c r="K237" s="420"/>
      <c r="L237" s="420"/>
      <c r="M237" s="420"/>
      <c r="N237" s="420"/>
      <c r="O237" s="420"/>
      <c r="P237" s="420"/>
      <c r="Q237" s="420"/>
      <c r="R237" s="420"/>
    </row>
    <row r="238" spans="1:18" ht="12.95">
      <c r="A238" s="482" t="s">
        <v>3985</v>
      </c>
      <c r="B238" s="482" t="s">
        <v>4004</v>
      </c>
      <c r="C238" s="482" t="s">
        <v>4005</v>
      </c>
      <c r="D238" s="483" t="s">
        <v>4</v>
      </c>
      <c r="E238" s="430" t="s">
        <v>4006</v>
      </c>
      <c r="F238" s="431" t="s">
        <v>4007</v>
      </c>
      <c r="G238" s="420"/>
      <c r="H238" s="420"/>
      <c r="I238" s="420"/>
      <c r="J238" s="420"/>
      <c r="K238" s="420"/>
      <c r="L238" s="420"/>
      <c r="M238" s="420"/>
      <c r="N238" s="420"/>
      <c r="O238" s="420"/>
      <c r="P238" s="420"/>
      <c r="Q238" s="420"/>
      <c r="R238" s="420"/>
    </row>
    <row r="239" spans="1:18" ht="26.1">
      <c r="A239" s="484">
        <v>1</v>
      </c>
      <c r="B239" s="485" t="s">
        <v>4230</v>
      </c>
      <c r="C239" s="484" t="s">
        <v>4084</v>
      </c>
      <c r="D239" s="486">
        <v>10</v>
      </c>
      <c r="E239" s="423"/>
      <c r="F239" s="423">
        <f>E239*D239</f>
        <v>0</v>
      </c>
      <c r="G239" s="420"/>
      <c r="H239" s="420"/>
      <c r="I239" s="420"/>
      <c r="J239" s="420"/>
      <c r="K239" s="420"/>
      <c r="L239" s="420"/>
      <c r="M239" s="420"/>
      <c r="N239" s="420"/>
      <c r="O239" s="420"/>
      <c r="P239" s="420"/>
      <c r="Q239" s="420"/>
      <c r="R239" s="420"/>
    </row>
    <row r="240" spans="1:18" ht="26.1">
      <c r="A240" s="484">
        <v>2</v>
      </c>
      <c r="B240" s="485" t="s">
        <v>4231</v>
      </c>
      <c r="C240" s="484" t="s">
        <v>4084</v>
      </c>
      <c r="D240" s="486">
        <v>9</v>
      </c>
      <c r="E240" s="423"/>
      <c r="F240" s="423">
        <f t="shared" ref="F240:F284" si="12">E240*D240</f>
        <v>0</v>
      </c>
      <c r="G240" s="420"/>
      <c r="H240" s="420"/>
      <c r="I240" s="420"/>
      <c r="J240" s="420"/>
      <c r="K240" s="420"/>
      <c r="L240" s="420"/>
      <c r="M240" s="420"/>
      <c r="N240" s="420"/>
      <c r="O240" s="420"/>
      <c r="P240" s="420"/>
      <c r="Q240" s="420"/>
      <c r="R240" s="420"/>
    </row>
    <row r="241" spans="1:18" ht="26.1">
      <c r="A241" s="484">
        <v>3</v>
      </c>
      <c r="B241" s="485" t="s">
        <v>4232</v>
      </c>
      <c r="C241" s="484" t="s">
        <v>4084</v>
      </c>
      <c r="D241" s="486">
        <v>8</v>
      </c>
      <c r="E241" s="423"/>
      <c r="F241" s="423">
        <f t="shared" si="12"/>
        <v>0</v>
      </c>
      <c r="G241" s="420"/>
      <c r="H241" s="420"/>
      <c r="I241" s="420"/>
      <c r="J241" s="420"/>
      <c r="K241" s="420"/>
      <c r="L241" s="420"/>
      <c r="M241" s="420"/>
      <c r="N241" s="420"/>
      <c r="O241" s="420"/>
      <c r="P241" s="420"/>
      <c r="Q241" s="420"/>
      <c r="R241" s="420"/>
    </row>
    <row r="242" spans="1:18" ht="26.1">
      <c r="A242" s="484">
        <v>4</v>
      </c>
      <c r="B242" s="485" t="s">
        <v>4233</v>
      </c>
      <c r="C242" s="484" t="s">
        <v>4084</v>
      </c>
      <c r="D242" s="486">
        <v>1</v>
      </c>
      <c r="E242" s="423"/>
      <c r="F242" s="423">
        <f t="shared" si="12"/>
        <v>0</v>
      </c>
      <c r="G242" s="420"/>
      <c r="H242" s="420"/>
      <c r="I242" s="420"/>
      <c r="J242" s="420"/>
      <c r="K242" s="420"/>
      <c r="L242" s="420"/>
      <c r="M242" s="420"/>
      <c r="N242" s="420"/>
      <c r="O242" s="420"/>
      <c r="P242" s="420"/>
      <c r="Q242" s="420"/>
      <c r="R242" s="420"/>
    </row>
    <row r="243" spans="1:18" ht="26.1">
      <c r="A243" s="484">
        <v>5</v>
      </c>
      <c r="B243" s="485" t="s">
        <v>4234</v>
      </c>
      <c r="C243" s="484" t="s">
        <v>4084</v>
      </c>
      <c r="D243" s="486">
        <v>30</v>
      </c>
      <c r="E243" s="423"/>
      <c r="F243" s="423">
        <f t="shared" si="12"/>
        <v>0</v>
      </c>
      <c r="G243" s="420"/>
      <c r="H243" s="420"/>
      <c r="I243" s="420"/>
      <c r="J243" s="420"/>
      <c r="K243" s="420"/>
      <c r="L243" s="420"/>
      <c r="M243" s="420"/>
      <c r="N243" s="420"/>
      <c r="O243" s="420"/>
      <c r="P243" s="420"/>
      <c r="Q243" s="420"/>
      <c r="R243" s="420"/>
    </row>
    <row r="244" spans="1:18" ht="26.1">
      <c r="A244" s="484">
        <v>6</v>
      </c>
      <c r="B244" s="485" t="s">
        <v>4235</v>
      </c>
      <c r="C244" s="484" t="s">
        <v>4084</v>
      </c>
      <c r="D244" s="486">
        <v>13</v>
      </c>
      <c r="E244" s="423"/>
      <c r="F244" s="423">
        <f t="shared" si="12"/>
        <v>0</v>
      </c>
      <c r="G244" s="420"/>
      <c r="H244" s="420"/>
      <c r="I244" s="420"/>
      <c r="J244" s="420"/>
      <c r="K244" s="420"/>
      <c r="L244" s="420"/>
      <c r="M244" s="420"/>
      <c r="N244" s="420"/>
      <c r="O244" s="420"/>
      <c r="P244" s="420"/>
      <c r="Q244" s="420"/>
      <c r="R244" s="420"/>
    </row>
    <row r="245" spans="1:18" ht="26.1">
      <c r="A245" s="484">
        <v>7</v>
      </c>
      <c r="B245" s="485" t="s">
        <v>4236</v>
      </c>
      <c r="C245" s="484" t="s">
        <v>4084</v>
      </c>
      <c r="D245" s="486">
        <v>15</v>
      </c>
      <c r="E245" s="423"/>
      <c r="F245" s="423">
        <f t="shared" si="12"/>
        <v>0</v>
      </c>
      <c r="G245" s="420"/>
      <c r="H245" s="420"/>
      <c r="I245" s="420"/>
      <c r="J245" s="420"/>
      <c r="K245" s="420"/>
      <c r="L245" s="420"/>
      <c r="M245" s="420"/>
      <c r="N245" s="420"/>
      <c r="O245" s="420"/>
      <c r="P245" s="420"/>
      <c r="Q245" s="420"/>
      <c r="R245" s="420"/>
    </row>
    <row r="246" spans="1:18" ht="26.1">
      <c r="A246" s="484">
        <v>8</v>
      </c>
      <c r="B246" s="485" t="s">
        <v>4237</v>
      </c>
      <c r="C246" s="484" t="s">
        <v>4084</v>
      </c>
      <c r="D246" s="486">
        <v>34</v>
      </c>
      <c r="E246" s="423"/>
      <c r="F246" s="423">
        <f t="shared" si="12"/>
        <v>0</v>
      </c>
      <c r="G246" s="420"/>
      <c r="H246" s="420"/>
      <c r="I246" s="420"/>
      <c r="J246" s="420"/>
      <c r="K246" s="420"/>
      <c r="L246" s="420"/>
      <c r="M246" s="420"/>
      <c r="N246" s="420"/>
      <c r="O246" s="420"/>
      <c r="P246" s="420"/>
      <c r="Q246" s="420"/>
      <c r="R246" s="420"/>
    </row>
    <row r="247" spans="1:18" ht="26.1">
      <c r="A247" s="484">
        <v>9</v>
      </c>
      <c r="B247" s="485" t="s">
        <v>4238</v>
      </c>
      <c r="C247" s="484" t="s">
        <v>4084</v>
      </c>
      <c r="D247" s="486">
        <v>20</v>
      </c>
      <c r="E247" s="423"/>
      <c r="F247" s="423">
        <f t="shared" si="12"/>
        <v>0</v>
      </c>
      <c r="G247" s="420"/>
      <c r="H247" s="420"/>
      <c r="I247" s="420"/>
      <c r="J247" s="420"/>
      <c r="K247" s="420"/>
      <c r="L247" s="420"/>
      <c r="M247" s="420"/>
      <c r="N247" s="420"/>
      <c r="O247" s="420"/>
      <c r="P247" s="420"/>
      <c r="Q247" s="420"/>
      <c r="R247" s="420"/>
    </row>
    <row r="248" spans="1:18" ht="26.1">
      <c r="A248" s="484">
        <v>10</v>
      </c>
      <c r="B248" s="485" t="s">
        <v>4239</v>
      </c>
      <c r="C248" s="484" t="s">
        <v>4084</v>
      </c>
      <c r="D248" s="486">
        <v>9</v>
      </c>
      <c r="E248" s="423"/>
      <c r="F248" s="423">
        <f t="shared" si="12"/>
        <v>0</v>
      </c>
      <c r="G248" s="420"/>
      <c r="H248" s="420"/>
      <c r="I248" s="420"/>
      <c r="J248" s="420"/>
      <c r="K248" s="420"/>
      <c r="L248" s="420"/>
      <c r="M248" s="420"/>
      <c r="N248" s="420"/>
      <c r="O248" s="420"/>
      <c r="P248" s="420"/>
      <c r="Q248" s="420"/>
      <c r="R248" s="420"/>
    </row>
    <row r="249" spans="1:18" ht="26.1">
      <c r="A249" s="484">
        <v>11</v>
      </c>
      <c r="B249" s="485" t="s">
        <v>4240</v>
      </c>
      <c r="C249" s="484" t="s">
        <v>4084</v>
      </c>
      <c r="D249" s="486">
        <v>10</v>
      </c>
      <c r="E249" s="423"/>
      <c r="F249" s="423">
        <f t="shared" si="12"/>
        <v>0</v>
      </c>
      <c r="G249" s="420"/>
      <c r="H249" s="420"/>
      <c r="I249" s="420"/>
      <c r="J249" s="420"/>
      <c r="K249" s="420"/>
      <c r="L249" s="420"/>
      <c r="M249" s="420"/>
      <c r="N249" s="420"/>
      <c r="O249" s="420"/>
      <c r="P249" s="420"/>
      <c r="Q249" s="420"/>
      <c r="R249" s="420"/>
    </row>
    <row r="250" spans="1:18" ht="26.1">
      <c r="A250" s="484">
        <v>12</v>
      </c>
      <c r="B250" s="485" t="s">
        <v>4241</v>
      </c>
      <c r="C250" s="484" t="s">
        <v>4084</v>
      </c>
      <c r="D250" s="486">
        <v>10</v>
      </c>
      <c r="E250" s="423"/>
      <c r="F250" s="423">
        <f t="shared" si="12"/>
        <v>0</v>
      </c>
      <c r="G250" s="420"/>
      <c r="H250" s="420"/>
      <c r="I250" s="420"/>
      <c r="J250" s="420"/>
      <c r="K250" s="420"/>
      <c r="L250" s="420"/>
      <c r="M250" s="420"/>
      <c r="N250" s="420"/>
      <c r="O250" s="420"/>
      <c r="P250" s="420"/>
      <c r="Q250" s="420"/>
      <c r="R250" s="420"/>
    </row>
    <row r="251" spans="1:18" ht="26.1">
      <c r="A251" s="484">
        <v>13</v>
      </c>
      <c r="B251" s="485" t="s">
        <v>4242</v>
      </c>
      <c r="C251" s="484" t="s">
        <v>4084</v>
      </c>
      <c r="D251" s="486">
        <v>5</v>
      </c>
      <c r="E251" s="423"/>
      <c r="F251" s="423">
        <f t="shared" si="12"/>
        <v>0</v>
      </c>
      <c r="G251" s="420"/>
      <c r="H251" s="420"/>
      <c r="I251" s="420"/>
      <c r="J251" s="420"/>
      <c r="K251" s="420"/>
      <c r="L251" s="420"/>
      <c r="M251" s="420"/>
      <c r="N251" s="420"/>
      <c r="O251" s="420"/>
      <c r="P251" s="420"/>
      <c r="Q251" s="420"/>
      <c r="R251" s="420"/>
    </row>
    <row r="252" spans="1:18" ht="26.1">
      <c r="A252" s="484">
        <v>14</v>
      </c>
      <c r="B252" s="485" t="s">
        <v>4243</v>
      </c>
      <c r="C252" s="484" t="s">
        <v>4084</v>
      </c>
      <c r="D252" s="486">
        <v>10</v>
      </c>
      <c r="E252" s="423"/>
      <c r="F252" s="423">
        <f t="shared" si="12"/>
        <v>0</v>
      </c>
      <c r="G252" s="420"/>
      <c r="H252" s="420"/>
      <c r="I252" s="420"/>
      <c r="J252" s="420"/>
      <c r="K252" s="420"/>
      <c r="L252" s="420"/>
      <c r="M252" s="420"/>
      <c r="N252" s="420"/>
      <c r="O252" s="420"/>
      <c r="P252" s="420"/>
      <c r="Q252" s="420"/>
      <c r="R252" s="420"/>
    </row>
    <row r="253" spans="1:18" ht="12.95">
      <c r="A253" s="484">
        <v>15</v>
      </c>
      <c r="B253" s="485" t="s">
        <v>4244</v>
      </c>
      <c r="C253" s="484" t="s">
        <v>4084</v>
      </c>
      <c r="D253" s="486">
        <v>12</v>
      </c>
      <c r="E253" s="423"/>
      <c r="F253" s="423">
        <f t="shared" si="12"/>
        <v>0</v>
      </c>
      <c r="G253" s="420"/>
      <c r="H253" s="420"/>
      <c r="I253" s="420"/>
      <c r="J253" s="420"/>
      <c r="K253" s="420"/>
      <c r="L253" s="420"/>
      <c r="M253" s="420"/>
      <c r="N253" s="420"/>
      <c r="O253" s="420"/>
      <c r="P253" s="420"/>
      <c r="Q253" s="420"/>
      <c r="R253" s="420"/>
    </row>
    <row r="254" spans="1:18" ht="12.95">
      <c r="A254" s="484">
        <v>16</v>
      </c>
      <c r="B254" s="485" t="s">
        <v>4245</v>
      </c>
      <c r="C254" s="484" t="s">
        <v>4084</v>
      </c>
      <c r="D254" s="486">
        <v>1</v>
      </c>
      <c r="E254" s="423"/>
      <c r="F254" s="423">
        <f t="shared" si="12"/>
        <v>0</v>
      </c>
      <c r="G254" s="420"/>
      <c r="H254" s="420"/>
      <c r="I254" s="420"/>
      <c r="J254" s="420"/>
      <c r="K254" s="420"/>
      <c r="L254" s="420"/>
      <c r="M254" s="420"/>
      <c r="N254" s="420"/>
      <c r="O254" s="420"/>
      <c r="P254" s="420"/>
      <c r="Q254" s="420"/>
      <c r="R254" s="420"/>
    </row>
    <row r="255" spans="1:18" ht="12.95">
      <c r="A255" s="484">
        <v>17</v>
      </c>
      <c r="B255" s="485" t="s">
        <v>4246</v>
      </c>
      <c r="C255" s="484" t="s">
        <v>4084</v>
      </c>
      <c r="D255" s="486">
        <v>3</v>
      </c>
      <c r="E255" s="423"/>
      <c r="F255" s="423">
        <f t="shared" si="12"/>
        <v>0</v>
      </c>
      <c r="G255" s="420"/>
      <c r="H255" s="420"/>
      <c r="I255" s="420"/>
      <c r="J255" s="420"/>
      <c r="K255" s="420"/>
      <c r="L255" s="420"/>
      <c r="M255" s="420"/>
      <c r="N255" s="420"/>
      <c r="O255" s="420"/>
      <c r="P255" s="420"/>
      <c r="Q255" s="420"/>
      <c r="R255" s="420"/>
    </row>
    <row r="256" spans="1:18" ht="12.95">
      <c r="A256" s="484">
        <v>18</v>
      </c>
      <c r="B256" s="485" t="s">
        <v>4247</v>
      </c>
      <c r="C256" s="484" t="s">
        <v>4084</v>
      </c>
      <c r="D256" s="486">
        <v>3</v>
      </c>
      <c r="E256" s="423"/>
      <c r="F256" s="423">
        <f t="shared" si="12"/>
        <v>0</v>
      </c>
      <c r="G256" s="420"/>
      <c r="H256" s="420"/>
      <c r="I256" s="420"/>
      <c r="J256" s="420"/>
      <c r="K256" s="420"/>
      <c r="L256" s="420"/>
      <c r="M256" s="420"/>
      <c r="N256" s="420"/>
      <c r="O256" s="420"/>
      <c r="P256" s="420"/>
      <c r="Q256" s="420"/>
      <c r="R256" s="420"/>
    </row>
    <row r="257" spans="1:18" ht="26.1">
      <c r="A257" s="484">
        <v>19</v>
      </c>
      <c r="B257" s="485" t="s">
        <v>4248</v>
      </c>
      <c r="C257" s="484" t="s">
        <v>4084</v>
      </c>
      <c r="D257" s="486">
        <v>3</v>
      </c>
      <c r="E257" s="423"/>
      <c r="F257" s="423">
        <f t="shared" si="12"/>
        <v>0</v>
      </c>
      <c r="G257" s="420"/>
      <c r="H257" s="420"/>
      <c r="I257" s="420"/>
      <c r="J257" s="420"/>
      <c r="K257" s="420"/>
      <c r="L257" s="420"/>
      <c r="M257" s="420"/>
      <c r="N257" s="420"/>
      <c r="O257" s="420"/>
      <c r="P257" s="420"/>
      <c r="Q257" s="420"/>
      <c r="R257" s="420"/>
    </row>
    <row r="258" spans="1:18" ht="26.1">
      <c r="A258" s="484">
        <v>20</v>
      </c>
      <c r="B258" s="485" t="s">
        <v>4249</v>
      </c>
      <c r="C258" s="484" t="s">
        <v>4084</v>
      </c>
      <c r="D258" s="486">
        <v>1</v>
      </c>
      <c r="E258" s="423"/>
      <c r="F258" s="423">
        <f t="shared" si="12"/>
        <v>0</v>
      </c>
      <c r="G258" s="420"/>
      <c r="H258" s="420"/>
      <c r="I258" s="420"/>
      <c r="J258" s="420"/>
      <c r="K258" s="420"/>
      <c r="L258" s="420"/>
      <c r="M258" s="420"/>
      <c r="N258" s="420"/>
      <c r="O258" s="420"/>
      <c r="P258" s="420"/>
      <c r="Q258" s="420"/>
      <c r="R258" s="420"/>
    </row>
    <row r="259" spans="1:18" ht="26.1">
      <c r="A259" s="484">
        <v>21</v>
      </c>
      <c r="B259" s="485" t="s">
        <v>4250</v>
      </c>
      <c r="C259" s="484" t="s">
        <v>4084</v>
      </c>
      <c r="D259" s="486">
        <v>1</v>
      </c>
      <c r="E259" s="423"/>
      <c r="F259" s="423">
        <f t="shared" si="12"/>
        <v>0</v>
      </c>
      <c r="G259" s="420"/>
      <c r="H259" s="420"/>
      <c r="I259" s="420"/>
      <c r="J259" s="420"/>
      <c r="K259" s="420"/>
      <c r="L259" s="420"/>
      <c r="M259" s="420"/>
      <c r="N259" s="420"/>
      <c r="O259" s="420"/>
      <c r="P259" s="420"/>
      <c r="Q259" s="420"/>
      <c r="R259" s="420"/>
    </row>
    <row r="260" spans="1:18" ht="26.1">
      <c r="A260" s="484">
        <v>22</v>
      </c>
      <c r="B260" s="485" t="s">
        <v>4251</v>
      </c>
      <c r="C260" s="484" t="s">
        <v>4084</v>
      </c>
      <c r="D260" s="486">
        <v>5</v>
      </c>
      <c r="E260" s="423"/>
      <c r="F260" s="423">
        <f t="shared" si="12"/>
        <v>0</v>
      </c>
      <c r="G260" s="420"/>
      <c r="H260" s="420"/>
      <c r="I260" s="420"/>
      <c r="J260" s="420"/>
      <c r="K260" s="420"/>
      <c r="L260" s="420"/>
      <c r="M260" s="420"/>
      <c r="N260" s="420"/>
      <c r="O260" s="420"/>
      <c r="P260" s="420"/>
      <c r="Q260" s="420"/>
      <c r="R260" s="420"/>
    </row>
    <row r="261" spans="1:18" ht="26.1">
      <c r="A261" s="484">
        <v>23</v>
      </c>
      <c r="B261" s="485" t="s">
        <v>4252</v>
      </c>
      <c r="C261" s="484" t="s">
        <v>4084</v>
      </c>
      <c r="D261" s="486">
        <v>5</v>
      </c>
      <c r="E261" s="423"/>
      <c r="F261" s="423">
        <f t="shared" si="12"/>
        <v>0</v>
      </c>
      <c r="G261" s="420"/>
      <c r="H261" s="420"/>
      <c r="I261" s="420"/>
      <c r="J261" s="420"/>
      <c r="K261" s="420"/>
      <c r="L261" s="420"/>
      <c r="M261" s="420"/>
      <c r="N261" s="420"/>
      <c r="O261" s="420"/>
      <c r="P261" s="420"/>
      <c r="Q261" s="420"/>
      <c r="R261" s="420"/>
    </row>
    <row r="262" spans="1:18" ht="26.1">
      <c r="A262" s="484">
        <v>24</v>
      </c>
      <c r="B262" s="485" t="s">
        <v>4253</v>
      </c>
      <c r="C262" s="484" t="s">
        <v>4084</v>
      </c>
      <c r="D262" s="486">
        <v>1</v>
      </c>
      <c r="E262" s="423"/>
      <c r="F262" s="423">
        <f t="shared" si="12"/>
        <v>0</v>
      </c>
      <c r="G262" s="420"/>
      <c r="H262" s="420"/>
      <c r="I262" s="420"/>
      <c r="J262" s="420"/>
      <c r="K262" s="420"/>
      <c r="L262" s="420"/>
      <c r="M262" s="420"/>
      <c r="N262" s="420"/>
      <c r="O262" s="420"/>
      <c r="P262" s="420"/>
      <c r="Q262" s="420"/>
      <c r="R262" s="420"/>
    </row>
    <row r="263" spans="1:18" ht="26.1">
      <c r="A263" s="484">
        <v>25</v>
      </c>
      <c r="B263" s="485" t="s">
        <v>4254</v>
      </c>
      <c r="C263" s="484" t="s">
        <v>4084</v>
      </c>
      <c r="D263" s="486">
        <v>2</v>
      </c>
      <c r="E263" s="423"/>
      <c r="F263" s="423">
        <f t="shared" si="12"/>
        <v>0</v>
      </c>
      <c r="G263" s="420"/>
      <c r="H263" s="420"/>
      <c r="I263" s="420"/>
      <c r="J263" s="420"/>
      <c r="K263" s="420"/>
      <c r="L263" s="420"/>
      <c r="M263" s="420"/>
      <c r="N263" s="420"/>
      <c r="O263" s="420"/>
      <c r="P263" s="420"/>
      <c r="Q263" s="420"/>
      <c r="R263" s="420"/>
    </row>
    <row r="264" spans="1:18" ht="26.1">
      <c r="A264" s="484">
        <v>26</v>
      </c>
      <c r="B264" s="485" t="s">
        <v>4255</v>
      </c>
      <c r="C264" s="484" t="s">
        <v>4084</v>
      </c>
      <c r="D264" s="486">
        <v>5</v>
      </c>
      <c r="E264" s="423"/>
      <c r="F264" s="423">
        <f t="shared" si="12"/>
        <v>0</v>
      </c>
      <c r="G264" s="420"/>
      <c r="H264" s="420"/>
      <c r="I264" s="420"/>
      <c r="J264" s="420"/>
      <c r="K264" s="420"/>
      <c r="L264" s="420"/>
      <c r="M264" s="420"/>
      <c r="N264" s="420"/>
      <c r="O264" s="420"/>
      <c r="P264" s="420"/>
      <c r="Q264" s="420"/>
      <c r="R264" s="420"/>
    </row>
    <row r="265" spans="1:18" ht="26.1">
      <c r="A265" s="484">
        <v>27</v>
      </c>
      <c r="B265" s="485" t="s">
        <v>4256</v>
      </c>
      <c r="C265" s="484" t="s">
        <v>4084</v>
      </c>
      <c r="D265" s="486">
        <v>1</v>
      </c>
      <c r="E265" s="423"/>
      <c r="F265" s="423">
        <f t="shared" si="12"/>
        <v>0</v>
      </c>
      <c r="G265" s="420"/>
      <c r="H265" s="420"/>
      <c r="I265" s="420"/>
      <c r="J265" s="420"/>
      <c r="K265" s="420"/>
      <c r="L265" s="420"/>
      <c r="M265" s="420"/>
      <c r="N265" s="420"/>
      <c r="O265" s="420"/>
      <c r="P265" s="420"/>
      <c r="Q265" s="420"/>
      <c r="R265" s="420"/>
    </row>
    <row r="266" spans="1:18" ht="26.1">
      <c r="A266" s="484">
        <v>28</v>
      </c>
      <c r="B266" s="485" t="s">
        <v>4257</v>
      </c>
      <c r="C266" s="484" t="s">
        <v>4084</v>
      </c>
      <c r="D266" s="486">
        <v>2</v>
      </c>
      <c r="E266" s="423"/>
      <c r="F266" s="423">
        <f t="shared" si="12"/>
        <v>0</v>
      </c>
      <c r="G266" s="420"/>
      <c r="H266" s="420"/>
      <c r="I266" s="420"/>
      <c r="J266" s="420"/>
      <c r="K266" s="420"/>
      <c r="L266" s="420"/>
      <c r="M266" s="420"/>
      <c r="N266" s="420"/>
      <c r="O266" s="420"/>
      <c r="P266" s="420"/>
      <c r="Q266" s="420"/>
      <c r="R266" s="420"/>
    </row>
    <row r="267" spans="1:18" ht="45" customHeight="1">
      <c r="A267" s="484">
        <v>29</v>
      </c>
      <c r="B267" s="485" t="s">
        <v>4258</v>
      </c>
      <c r="C267" s="484" t="s">
        <v>4084</v>
      </c>
      <c r="D267" s="486">
        <v>5</v>
      </c>
      <c r="E267" s="423"/>
      <c r="F267" s="423">
        <f t="shared" si="12"/>
        <v>0</v>
      </c>
      <c r="G267" s="420"/>
      <c r="H267" s="420"/>
      <c r="I267" s="420"/>
      <c r="J267" s="420"/>
      <c r="K267" s="420"/>
      <c r="L267" s="420"/>
      <c r="M267" s="420"/>
      <c r="N267" s="420"/>
      <c r="O267" s="420"/>
      <c r="P267" s="420"/>
      <c r="Q267" s="420"/>
      <c r="R267" s="420"/>
    </row>
    <row r="268" spans="1:18" ht="26.1">
      <c r="A268" s="484">
        <v>30</v>
      </c>
      <c r="B268" s="485" t="s">
        <v>4259</v>
      </c>
      <c r="C268" s="484" t="s">
        <v>4084</v>
      </c>
      <c r="D268" s="486">
        <v>1</v>
      </c>
      <c r="E268" s="423"/>
      <c r="F268" s="423">
        <f t="shared" si="12"/>
        <v>0</v>
      </c>
      <c r="G268" s="420"/>
      <c r="H268" s="420"/>
      <c r="I268" s="420"/>
      <c r="J268" s="420"/>
      <c r="K268" s="420"/>
      <c r="L268" s="420"/>
      <c r="M268" s="420"/>
      <c r="N268" s="420"/>
      <c r="O268" s="420"/>
      <c r="P268" s="420"/>
      <c r="Q268" s="420"/>
      <c r="R268" s="420"/>
    </row>
    <row r="269" spans="1:18" ht="26.1">
      <c r="A269" s="484">
        <v>31</v>
      </c>
      <c r="B269" s="485" t="s">
        <v>4260</v>
      </c>
      <c r="C269" s="484" t="s">
        <v>4084</v>
      </c>
      <c r="D269" s="486">
        <v>1</v>
      </c>
      <c r="E269" s="423"/>
      <c r="F269" s="423">
        <f t="shared" si="12"/>
        <v>0</v>
      </c>
      <c r="G269" s="420"/>
      <c r="H269" s="420"/>
      <c r="I269" s="420"/>
      <c r="J269" s="420"/>
      <c r="K269" s="420"/>
      <c r="L269" s="420"/>
      <c r="M269" s="420"/>
      <c r="N269" s="420"/>
      <c r="O269" s="420"/>
      <c r="P269" s="420"/>
      <c r="Q269" s="420"/>
      <c r="R269" s="420"/>
    </row>
    <row r="270" spans="1:18" ht="42.75" customHeight="1">
      <c r="A270" s="484">
        <v>32</v>
      </c>
      <c r="B270" s="485" t="s">
        <v>4261</v>
      </c>
      <c r="C270" s="484" t="s">
        <v>4084</v>
      </c>
      <c r="D270" s="486">
        <v>1</v>
      </c>
      <c r="E270" s="423"/>
      <c r="F270" s="423">
        <f t="shared" si="12"/>
        <v>0</v>
      </c>
      <c r="G270" s="420"/>
      <c r="H270" s="420"/>
      <c r="I270" s="420"/>
      <c r="J270" s="420"/>
      <c r="K270" s="420"/>
      <c r="L270" s="420"/>
      <c r="M270" s="420"/>
      <c r="N270" s="420"/>
      <c r="O270" s="420"/>
      <c r="P270" s="420"/>
      <c r="Q270" s="420"/>
      <c r="R270" s="420"/>
    </row>
    <row r="271" spans="1:18" ht="40.5" customHeight="1">
      <c r="A271" s="484">
        <v>33</v>
      </c>
      <c r="B271" s="485" t="s">
        <v>4262</v>
      </c>
      <c r="C271" s="484" t="s">
        <v>4084</v>
      </c>
      <c r="D271" s="486">
        <v>1</v>
      </c>
      <c r="E271" s="423"/>
      <c r="F271" s="423">
        <f t="shared" si="12"/>
        <v>0</v>
      </c>
      <c r="G271" s="420"/>
      <c r="H271" s="420"/>
      <c r="I271" s="420"/>
      <c r="J271" s="420"/>
      <c r="K271" s="420"/>
      <c r="L271" s="420"/>
      <c r="M271" s="420"/>
      <c r="N271" s="420"/>
      <c r="O271" s="420"/>
      <c r="P271" s="420"/>
      <c r="Q271" s="420"/>
      <c r="R271" s="420"/>
    </row>
    <row r="272" spans="1:18" ht="12.95">
      <c r="A272" s="484"/>
      <c r="B272" s="517" t="s">
        <v>4215</v>
      </c>
      <c r="C272" s="484"/>
      <c r="D272" s="486">
        <v>0</v>
      </c>
      <c r="E272" s="423"/>
      <c r="F272" s="423">
        <f t="shared" si="12"/>
        <v>0</v>
      </c>
      <c r="G272" s="420"/>
      <c r="H272" s="420"/>
      <c r="I272" s="420"/>
      <c r="J272" s="420"/>
      <c r="K272" s="420"/>
      <c r="L272" s="420"/>
      <c r="M272" s="420"/>
      <c r="N272" s="420"/>
      <c r="O272" s="420"/>
      <c r="P272" s="420"/>
      <c r="Q272" s="420"/>
      <c r="R272" s="420"/>
    </row>
    <row r="273" spans="1:18" ht="12.95">
      <c r="A273" s="484">
        <v>34</v>
      </c>
      <c r="B273" s="485" t="s">
        <v>4216</v>
      </c>
      <c r="C273" s="484" t="s">
        <v>4263</v>
      </c>
      <c r="D273" s="486">
        <v>165</v>
      </c>
      <c r="E273" s="423"/>
      <c r="F273" s="423">
        <f t="shared" si="12"/>
        <v>0</v>
      </c>
      <c r="G273" s="420"/>
      <c r="H273" s="420"/>
      <c r="I273" s="420"/>
      <c r="J273" s="420"/>
      <c r="K273" s="420"/>
      <c r="L273" s="420"/>
      <c r="M273" s="420"/>
      <c r="N273" s="420"/>
      <c r="O273" s="420"/>
      <c r="P273" s="420"/>
      <c r="Q273" s="420"/>
      <c r="R273" s="420"/>
    </row>
    <row r="274" spans="1:18" ht="12.95">
      <c r="A274" s="484"/>
      <c r="B274" s="517" t="s">
        <v>4220</v>
      </c>
      <c r="C274" s="484"/>
      <c r="D274" s="486">
        <v>0</v>
      </c>
      <c r="E274" s="423"/>
      <c r="F274" s="423">
        <f t="shared" si="12"/>
        <v>0</v>
      </c>
      <c r="G274" s="420"/>
      <c r="H274" s="420"/>
      <c r="I274" s="420"/>
      <c r="J274" s="420"/>
      <c r="K274" s="420"/>
      <c r="L274" s="420"/>
      <c r="M274" s="420"/>
      <c r="N274" s="420"/>
      <c r="O274" s="420"/>
      <c r="P274" s="420"/>
      <c r="Q274" s="420"/>
      <c r="R274" s="420"/>
    </row>
    <row r="275" spans="1:18" ht="12.95">
      <c r="A275" s="484">
        <v>35</v>
      </c>
      <c r="B275" s="485" t="s">
        <v>4264</v>
      </c>
      <c r="C275" s="484" t="s">
        <v>4084</v>
      </c>
      <c r="D275" s="486">
        <v>84</v>
      </c>
      <c r="E275" s="423"/>
      <c r="F275" s="423">
        <f t="shared" si="12"/>
        <v>0</v>
      </c>
      <c r="G275" s="420"/>
      <c r="H275" s="420"/>
      <c r="I275" s="420"/>
      <c r="J275" s="420"/>
      <c r="K275" s="420"/>
      <c r="L275" s="420"/>
      <c r="M275" s="420"/>
      <c r="N275" s="420"/>
      <c r="O275" s="420"/>
      <c r="P275" s="420"/>
      <c r="Q275" s="420"/>
      <c r="R275" s="420"/>
    </row>
    <row r="276" spans="1:18" ht="12.95">
      <c r="A276" s="484">
        <v>36</v>
      </c>
      <c r="B276" s="485" t="s">
        <v>4265</v>
      </c>
      <c r="C276" s="484" t="s">
        <v>4084</v>
      </c>
      <c r="D276" s="486">
        <v>147</v>
      </c>
      <c r="E276" s="423"/>
      <c r="F276" s="423">
        <f t="shared" si="12"/>
        <v>0</v>
      </c>
      <c r="G276" s="420"/>
      <c r="H276" s="420"/>
      <c r="I276" s="420"/>
      <c r="J276" s="420"/>
      <c r="K276" s="420"/>
      <c r="L276" s="420"/>
      <c r="M276" s="420"/>
      <c r="N276" s="420"/>
      <c r="O276" s="420"/>
      <c r="P276" s="420"/>
      <c r="Q276" s="420"/>
      <c r="R276" s="420"/>
    </row>
    <row r="277" spans="1:18" ht="12.95">
      <c r="A277" s="484">
        <v>37</v>
      </c>
      <c r="B277" s="485" t="s">
        <v>4266</v>
      </c>
      <c r="C277" s="484" t="s">
        <v>4084</v>
      </c>
      <c r="D277" s="486">
        <v>50</v>
      </c>
      <c r="E277" s="423"/>
      <c r="F277" s="423">
        <f t="shared" si="12"/>
        <v>0</v>
      </c>
      <c r="G277" s="420"/>
      <c r="H277" s="420"/>
      <c r="I277" s="420"/>
      <c r="J277" s="420"/>
      <c r="K277" s="420"/>
      <c r="L277" s="420"/>
      <c r="M277" s="420"/>
      <c r="N277" s="420"/>
      <c r="O277" s="420"/>
      <c r="P277" s="420"/>
      <c r="Q277" s="420"/>
      <c r="R277" s="420"/>
    </row>
    <row r="278" spans="1:18" ht="12.95">
      <c r="A278" s="484">
        <v>38</v>
      </c>
      <c r="B278" s="485" t="s">
        <v>4267</v>
      </c>
      <c r="C278" s="484" t="s">
        <v>4084</v>
      </c>
      <c r="D278" s="486">
        <v>363</v>
      </c>
      <c r="E278" s="423"/>
      <c r="F278" s="423">
        <f t="shared" si="12"/>
        <v>0</v>
      </c>
      <c r="G278" s="420"/>
      <c r="H278" s="420"/>
      <c r="I278" s="420"/>
      <c r="J278" s="420"/>
      <c r="K278" s="420"/>
      <c r="L278" s="420"/>
      <c r="M278" s="420"/>
      <c r="N278" s="420"/>
      <c r="O278" s="420"/>
      <c r="P278" s="420"/>
      <c r="Q278" s="420"/>
      <c r="R278" s="420"/>
    </row>
    <row r="279" spans="1:18" ht="12.95">
      <c r="A279" s="484"/>
      <c r="B279" s="517" t="s">
        <v>4268</v>
      </c>
      <c r="C279" s="484"/>
      <c r="D279" s="486">
        <v>0</v>
      </c>
      <c r="E279" s="423"/>
      <c r="F279" s="423">
        <f t="shared" si="12"/>
        <v>0</v>
      </c>
      <c r="G279" s="420"/>
      <c r="H279" s="420"/>
      <c r="I279" s="420"/>
      <c r="J279" s="420"/>
      <c r="K279" s="420"/>
      <c r="L279" s="420"/>
      <c r="M279" s="420"/>
      <c r="N279" s="420"/>
      <c r="O279" s="420"/>
      <c r="P279" s="420"/>
      <c r="Q279" s="420"/>
      <c r="R279" s="420"/>
    </row>
    <row r="280" spans="1:18" ht="26.1">
      <c r="A280" s="484">
        <v>39</v>
      </c>
      <c r="B280" s="485" t="s">
        <v>4269</v>
      </c>
      <c r="C280" s="484" t="s">
        <v>4084</v>
      </c>
      <c r="D280" s="486">
        <v>5</v>
      </c>
      <c r="E280" s="423"/>
      <c r="F280" s="423">
        <f t="shared" si="12"/>
        <v>0</v>
      </c>
      <c r="G280" s="420"/>
      <c r="H280" s="420"/>
      <c r="I280" s="420"/>
      <c r="J280" s="420"/>
      <c r="K280" s="420"/>
      <c r="L280" s="420"/>
      <c r="M280" s="420"/>
      <c r="N280" s="420"/>
      <c r="O280" s="420"/>
      <c r="P280" s="420"/>
      <c r="Q280" s="420"/>
      <c r="R280" s="420"/>
    </row>
    <row r="281" spans="1:18" ht="12.95">
      <c r="A281" s="484">
        <v>40</v>
      </c>
      <c r="B281" s="485" t="s">
        <v>4270</v>
      </c>
      <c r="C281" s="484" t="s">
        <v>4084</v>
      </c>
      <c r="D281" s="486">
        <v>5</v>
      </c>
      <c r="E281" s="423"/>
      <c r="F281" s="423">
        <f t="shared" si="12"/>
        <v>0</v>
      </c>
      <c r="G281" s="420"/>
      <c r="H281" s="420"/>
      <c r="I281" s="420"/>
      <c r="J281" s="420"/>
      <c r="K281" s="420"/>
      <c r="L281" s="420"/>
      <c r="M281" s="420"/>
      <c r="N281" s="420"/>
      <c r="O281" s="420"/>
      <c r="P281" s="420"/>
      <c r="Q281" s="420"/>
      <c r="R281" s="420"/>
    </row>
    <row r="282" spans="1:18" ht="12.95">
      <c r="A282" s="484">
        <v>41</v>
      </c>
      <c r="B282" s="485" t="s">
        <v>4271</v>
      </c>
      <c r="C282" s="484" t="s">
        <v>4084</v>
      </c>
      <c r="D282" s="486">
        <v>5</v>
      </c>
      <c r="E282" s="423"/>
      <c r="F282" s="423">
        <f t="shared" si="12"/>
        <v>0</v>
      </c>
      <c r="G282" s="420"/>
      <c r="H282" s="420"/>
      <c r="I282" s="420"/>
      <c r="J282" s="420"/>
      <c r="K282" s="420"/>
      <c r="L282" s="420"/>
      <c r="M282" s="420"/>
      <c r="N282" s="420"/>
      <c r="O282" s="420"/>
      <c r="P282" s="420"/>
      <c r="Q282" s="420"/>
      <c r="R282" s="420"/>
    </row>
    <row r="283" spans="1:18" ht="12.95">
      <c r="A283" s="484">
        <v>42</v>
      </c>
      <c r="B283" s="485" t="s">
        <v>4272</v>
      </c>
      <c r="C283" s="484" t="s">
        <v>4084</v>
      </c>
      <c r="D283" s="486">
        <v>205</v>
      </c>
      <c r="E283" s="423"/>
      <c r="F283" s="423">
        <f t="shared" si="12"/>
        <v>0</v>
      </c>
      <c r="G283" s="420"/>
      <c r="H283" s="420"/>
      <c r="I283" s="420"/>
      <c r="J283" s="420"/>
      <c r="K283" s="420"/>
      <c r="L283" s="420"/>
      <c r="M283" s="420"/>
      <c r="N283" s="420"/>
      <c r="O283" s="420"/>
      <c r="P283" s="420"/>
      <c r="Q283" s="420"/>
      <c r="R283" s="420"/>
    </row>
    <row r="284" spans="1:18" ht="12.95">
      <c r="A284" s="484">
        <v>43</v>
      </c>
      <c r="B284" s="485" t="s">
        <v>4273</v>
      </c>
      <c r="C284" s="484" t="s">
        <v>4084</v>
      </c>
      <c r="D284" s="486">
        <v>5</v>
      </c>
      <c r="E284" s="423"/>
      <c r="F284" s="423">
        <f t="shared" si="12"/>
        <v>0</v>
      </c>
      <c r="G284" s="420"/>
      <c r="H284" s="420"/>
      <c r="I284" s="420"/>
      <c r="J284" s="420"/>
      <c r="K284" s="420"/>
      <c r="L284" s="420"/>
      <c r="M284" s="420"/>
      <c r="N284" s="420"/>
      <c r="O284" s="420"/>
      <c r="P284" s="420"/>
      <c r="Q284" s="420"/>
      <c r="R284" s="420"/>
    </row>
    <row r="285" spans="1:18">
      <c r="A285" s="480"/>
      <c r="B285" s="480"/>
      <c r="C285" s="480"/>
      <c r="D285" s="480"/>
      <c r="E285" s="427" t="s">
        <v>4078</v>
      </c>
      <c r="F285" s="428">
        <f>SUM(F239:F284)</f>
        <v>0</v>
      </c>
      <c r="G285" s="420"/>
      <c r="H285" s="420"/>
      <c r="I285" s="420"/>
      <c r="J285" s="420"/>
      <c r="K285" s="420"/>
      <c r="L285" s="420"/>
      <c r="M285" s="420"/>
      <c r="N285" s="420"/>
      <c r="O285" s="420"/>
      <c r="P285" s="420"/>
      <c r="Q285" s="420"/>
      <c r="R285" s="420"/>
    </row>
    <row r="286" spans="1:18">
      <c r="A286" s="480"/>
      <c r="B286" s="480"/>
      <c r="C286" s="480"/>
      <c r="D286" s="480"/>
      <c r="E286" s="427" t="s">
        <v>4079</v>
      </c>
      <c r="F286" s="428">
        <f>F285*19%</f>
        <v>0</v>
      </c>
      <c r="G286" s="420"/>
      <c r="H286" s="420"/>
      <c r="I286" s="420"/>
      <c r="J286" s="420"/>
      <c r="K286" s="420"/>
      <c r="L286" s="420"/>
      <c r="M286" s="420"/>
      <c r="N286" s="420"/>
      <c r="O286" s="420"/>
      <c r="P286" s="420"/>
      <c r="Q286" s="420"/>
      <c r="R286" s="420"/>
    </row>
    <row r="287" spans="1:18">
      <c r="A287" s="480"/>
      <c r="B287" s="480"/>
      <c r="C287" s="480"/>
      <c r="D287" s="480"/>
      <c r="E287" s="427" t="s">
        <v>4080</v>
      </c>
      <c r="F287" s="428">
        <f>F285+F286</f>
        <v>0</v>
      </c>
      <c r="G287" s="420"/>
      <c r="H287" s="420"/>
      <c r="I287" s="420"/>
      <c r="J287" s="420"/>
      <c r="K287" s="420"/>
      <c r="L287" s="420"/>
      <c r="M287" s="420"/>
      <c r="N287" s="420"/>
      <c r="O287" s="420"/>
      <c r="P287" s="420"/>
      <c r="Q287" s="420"/>
      <c r="R287" s="420"/>
    </row>
    <row r="288" spans="1:18">
      <c r="A288" s="480"/>
      <c r="B288" s="480"/>
      <c r="C288" s="480"/>
      <c r="D288" s="480"/>
      <c r="E288" s="438"/>
      <c r="F288" s="439"/>
      <c r="G288" s="420"/>
      <c r="H288" s="420"/>
      <c r="I288" s="420"/>
      <c r="J288" s="420"/>
      <c r="K288" s="420"/>
      <c r="L288" s="420"/>
      <c r="M288" s="420"/>
      <c r="N288" s="420"/>
      <c r="O288" s="420"/>
      <c r="P288" s="420"/>
      <c r="Q288" s="420"/>
      <c r="R288" s="420"/>
    </row>
    <row r="289" spans="1:18">
      <c r="A289" s="479"/>
      <c r="B289" s="480"/>
      <c r="C289" s="479"/>
      <c r="D289" s="479"/>
      <c r="E289" s="429"/>
      <c r="F289" s="420"/>
      <c r="G289" s="420"/>
      <c r="H289" s="420"/>
      <c r="I289" s="420"/>
      <c r="J289" s="420"/>
      <c r="K289" s="420"/>
      <c r="L289" s="420"/>
      <c r="M289" s="420"/>
      <c r="N289" s="420"/>
      <c r="O289" s="420"/>
      <c r="P289" s="420"/>
      <c r="Q289" s="420"/>
      <c r="R289" s="420"/>
    </row>
    <row r="290" spans="1:18">
      <c r="A290" s="481" t="s">
        <v>4274</v>
      </c>
      <c r="B290" s="481"/>
      <c r="C290" s="481"/>
      <c r="D290" s="481"/>
      <c r="E290" s="456"/>
      <c r="F290" s="456"/>
      <c r="G290" s="420"/>
      <c r="H290" s="420"/>
      <c r="I290" s="420"/>
      <c r="J290" s="420"/>
      <c r="K290" s="420"/>
      <c r="L290" s="420"/>
      <c r="M290" s="420"/>
      <c r="N290" s="420"/>
      <c r="O290" s="420"/>
      <c r="P290" s="420"/>
      <c r="Q290" s="420"/>
      <c r="R290" s="420"/>
    </row>
    <row r="291" spans="1:18" ht="12.95">
      <c r="A291" s="482" t="s">
        <v>3985</v>
      </c>
      <c r="B291" s="524" t="s">
        <v>4004</v>
      </c>
      <c r="C291" s="482" t="s">
        <v>4005</v>
      </c>
      <c r="D291" s="483" t="s">
        <v>4</v>
      </c>
      <c r="E291" s="430" t="s">
        <v>4006</v>
      </c>
      <c r="F291" s="431" t="s">
        <v>4007</v>
      </c>
      <c r="G291" s="420"/>
      <c r="H291" s="420"/>
      <c r="I291" s="420"/>
      <c r="J291" s="420"/>
      <c r="K291" s="420"/>
      <c r="L291" s="420"/>
      <c r="M291" s="420"/>
      <c r="N291" s="420"/>
      <c r="O291" s="420"/>
      <c r="P291" s="420"/>
      <c r="Q291" s="420"/>
      <c r="R291" s="420"/>
    </row>
    <row r="292" spans="1:18" ht="12.95">
      <c r="A292" s="484">
        <v>1</v>
      </c>
      <c r="B292" s="521" t="s">
        <v>4275</v>
      </c>
      <c r="C292" s="484" t="s">
        <v>4084</v>
      </c>
      <c r="D292" s="486">
        <v>2</v>
      </c>
      <c r="E292" s="423"/>
      <c r="F292" s="423">
        <f t="shared" ref="F292:F316" si="13">E292*D292</f>
        <v>0</v>
      </c>
      <c r="G292" s="420"/>
      <c r="H292" s="420"/>
      <c r="I292" s="420"/>
      <c r="J292" s="420"/>
      <c r="K292" s="420"/>
      <c r="L292" s="420"/>
      <c r="M292" s="420"/>
      <c r="N292" s="420"/>
      <c r="O292" s="420"/>
      <c r="P292" s="420"/>
      <c r="Q292" s="420"/>
      <c r="R292" s="420"/>
    </row>
    <row r="293" spans="1:18" ht="12.95">
      <c r="A293" s="484">
        <v>2</v>
      </c>
      <c r="B293" s="566" t="s">
        <v>4276</v>
      </c>
      <c r="C293" s="567" t="s">
        <v>4084</v>
      </c>
      <c r="D293" s="568">
        <v>300</v>
      </c>
      <c r="E293" s="423"/>
      <c r="F293" s="423">
        <f t="shared" si="13"/>
        <v>0</v>
      </c>
      <c r="G293" s="420"/>
      <c r="H293" s="420"/>
      <c r="I293" s="420"/>
      <c r="J293" s="420"/>
      <c r="K293" s="420"/>
      <c r="L293" s="420"/>
      <c r="M293" s="420"/>
      <c r="N293" s="420"/>
      <c r="O293" s="420"/>
      <c r="P293" s="420"/>
      <c r="Q293" s="420"/>
      <c r="R293" s="420"/>
    </row>
    <row r="294" spans="1:18" ht="12.95">
      <c r="A294" s="484">
        <v>3</v>
      </c>
      <c r="B294" s="521" t="s">
        <v>4277</v>
      </c>
      <c r="C294" s="484" t="s">
        <v>4084</v>
      </c>
      <c r="D294" s="486">
        <v>1</v>
      </c>
      <c r="E294" s="423"/>
      <c r="F294" s="423">
        <f t="shared" si="13"/>
        <v>0</v>
      </c>
      <c r="G294" s="420"/>
      <c r="H294" s="420"/>
      <c r="I294" s="420"/>
      <c r="J294" s="420"/>
      <c r="K294" s="420"/>
      <c r="L294" s="420"/>
      <c r="M294" s="420"/>
      <c r="N294" s="420"/>
      <c r="O294" s="420"/>
      <c r="P294" s="420"/>
      <c r="Q294" s="420"/>
      <c r="R294" s="420"/>
    </row>
    <row r="295" spans="1:18" ht="12.95">
      <c r="A295" s="484">
        <v>4</v>
      </c>
      <c r="B295" s="521" t="s">
        <v>4278</v>
      </c>
      <c r="C295" s="484" t="s">
        <v>4084</v>
      </c>
      <c r="D295" s="486">
        <v>456</v>
      </c>
      <c r="E295" s="423"/>
      <c r="F295" s="423">
        <f t="shared" si="13"/>
        <v>0</v>
      </c>
      <c r="G295" s="420"/>
      <c r="H295" s="420"/>
      <c r="I295" s="420"/>
      <c r="J295" s="420"/>
      <c r="K295" s="420"/>
      <c r="L295" s="420"/>
      <c r="M295" s="420"/>
      <c r="N295" s="420"/>
      <c r="O295" s="420"/>
      <c r="P295" s="420"/>
      <c r="Q295" s="420"/>
      <c r="R295" s="420"/>
    </row>
    <row r="296" spans="1:18" ht="12.75">
      <c r="A296" s="484">
        <v>5</v>
      </c>
      <c r="B296" s="570" t="s">
        <v>4279</v>
      </c>
      <c r="C296" s="484" t="s">
        <v>4084</v>
      </c>
      <c r="D296" s="486">
        <v>5</v>
      </c>
      <c r="E296" s="423"/>
      <c r="F296" s="423">
        <f t="shared" si="13"/>
        <v>0</v>
      </c>
      <c r="G296" s="420"/>
      <c r="H296" s="420"/>
      <c r="I296" s="420"/>
      <c r="J296" s="420"/>
      <c r="K296" s="420"/>
      <c r="L296" s="420"/>
      <c r="M296" s="420"/>
      <c r="N296" s="420"/>
      <c r="O296" s="420"/>
      <c r="P296" s="420"/>
      <c r="Q296" s="420"/>
      <c r="R296" s="420"/>
    </row>
    <row r="297" spans="1:18" ht="12.75">
      <c r="A297" s="484">
        <v>6</v>
      </c>
      <c r="B297" s="570" t="s">
        <v>4280</v>
      </c>
      <c r="C297" s="484" t="s">
        <v>4084</v>
      </c>
      <c r="D297" s="486">
        <v>8</v>
      </c>
      <c r="E297" s="423"/>
      <c r="F297" s="423">
        <f t="shared" si="13"/>
        <v>0</v>
      </c>
      <c r="G297" s="420"/>
      <c r="H297" s="420"/>
      <c r="I297" s="420"/>
      <c r="J297" s="420"/>
      <c r="K297" s="420"/>
      <c r="L297" s="420"/>
      <c r="M297" s="420"/>
      <c r="N297" s="420"/>
      <c r="O297" s="420"/>
      <c r="P297" s="420"/>
      <c r="Q297" s="420"/>
      <c r="R297" s="420"/>
    </row>
    <row r="298" spans="1:18" ht="12.75">
      <c r="A298" s="484">
        <v>7</v>
      </c>
      <c r="B298" s="570" t="s">
        <v>4281</v>
      </c>
      <c r="C298" s="484" t="s">
        <v>4084</v>
      </c>
      <c r="D298" s="486">
        <v>18</v>
      </c>
      <c r="E298" s="423"/>
      <c r="F298" s="423">
        <f t="shared" si="13"/>
        <v>0</v>
      </c>
      <c r="G298" s="420"/>
      <c r="H298" s="420"/>
      <c r="I298" s="420"/>
      <c r="J298" s="420"/>
      <c r="K298" s="420"/>
      <c r="L298" s="420"/>
      <c r="M298" s="420"/>
      <c r="N298" s="420"/>
      <c r="O298" s="420"/>
      <c r="P298" s="420"/>
      <c r="Q298" s="420"/>
      <c r="R298" s="420"/>
    </row>
    <row r="299" spans="1:18" ht="12.75">
      <c r="A299" s="484">
        <v>8</v>
      </c>
      <c r="B299" s="570" t="s">
        <v>4282</v>
      </c>
      <c r="C299" s="484" t="s">
        <v>4084</v>
      </c>
      <c r="D299" s="486">
        <v>8</v>
      </c>
      <c r="E299" s="423"/>
      <c r="F299" s="423">
        <f t="shared" si="13"/>
        <v>0</v>
      </c>
      <c r="G299" s="420"/>
      <c r="H299" s="420"/>
      <c r="I299" s="420"/>
      <c r="J299" s="420"/>
      <c r="K299" s="420"/>
      <c r="L299" s="420"/>
      <c r="M299" s="420"/>
      <c r="N299" s="420"/>
      <c r="O299" s="420"/>
      <c r="P299" s="420"/>
      <c r="Q299" s="420"/>
      <c r="R299" s="420"/>
    </row>
    <row r="300" spans="1:18" ht="12.95">
      <c r="A300" s="484">
        <v>9</v>
      </c>
      <c r="B300" s="521" t="s">
        <v>4283</v>
      </c>
      <c r="C300" s="484" t="s">
        <v>4084</v>
      </c>
      <c r="D300" s="568">
        <v>168</v>
      </c>
      <c r="E300" s="423"/>
      <c r="F300" s="423">
        <f t="shared" si="13"/>
        <v>0</v>
      </c>
      <c r="G300" s="420"/>
      <c r="H300" s="420"/>
      <c r="I300" s="420"/>
      <c r="J300" s="420"/>
      <c r="K300" s="420"/>
      <c r="L300" s="420"/>
      <c r="M300" s="420"/>
      <c r="N300" s="420"/>
      <c r="O300" s="420"/>
      <c r="P300" s="420"/>
      <c r="Q300" s="420"/>
      <c r="R300" s="420"/>
    </row>
    <row r="301" spans="1:18" ht="12.95">
      <c r="A301" s="484">
        <v>10</v>
      </c>
      <c r="B301" s="521" t="s">
        <v>4284</v>
      </c>
      <c r="C301" s="484" t="s">
        <v>4084</v>
      </c>
      <c r="D301" s="486">
        <v>5</v>
      </c>
      <c r="E301" s="423"/>
      <c r="F301" s="423">
        <f t="shared" si="13"/>
        <v>0</v>
      </c>
      <c r="G301" s="420"/>
      <c r="H301" s="420"/>
      <c r="I301" s="420"/>
      <c r="J301" s="420"/>
      <c r="K301" s="420"/>
      <c r="L301" s="420"/>
      <c r="M301" s="420"/>
      <c r="N301" s="420"/>
      <c r="O301" s="420"/>
      <c r="P301" s="420"/>
      <c r="Q301" s="420"/>
      <c r="R301" s="420"/>
    </row>
    <row r="302" spans="1:18" ht="12.95">
      <c r="A302" s="484">
        <v>11</v>
      </c>
      <c r="B302" s="521" t="s">
        <v>4285</v>
      </c>
      <c r="C302" s="484" t="s">
        <v>4084</v>
      </c>
      <c r="D302" s="486">
        <v>98</v>
      </c>
      <c r="E302" s="423"/>
      <c r="F302" s="423">
        <f t="shared" si="13"/>
        <v>0</v>
      </c>
      <c r="G302" s="420"/>
      <c r="H302" s="420"/>
      <c r="I302" s="420"/>
      <c r="J302" s="420"/>
      <c r="K302" s="420"/>
      <c r="L302" s="420"/>
      <c r="M302" s="420"/>
      <c r="N302" s="420"/>
      <c r="O302" s="420"/>
      <c r="P302" s="420"/>
      <c r="Q302" s="420"/>
      <c r="R302" s="420"/>
    </row>
    <row r="303" spans="1:18" ht="12.95">
      <c r="A303" s="484">
        <v>12</v>
      </c>
      <c r="B303" s="521" t="s">
        <v>4286</v>
      </c>
      <c r="C303" s="484" t="s">
        <v>4084</v>
      </c>
      <c r="D303" s="486">
        <v>83</v>
      </c>
      <c r="E303" s="423"/>
      <c r="F303" s="423">
        <f t="shared" si="13"/>
        <v>0</v>
      </c>
      <c r="G303" s="420"/>
      <c r="H303" s="420"/>
      <c r="I303" s="420"/>
      <c r="J303" s="420"/>
      <c r="K303" s="420"/>
      <c r="L303" s="420"/>
      <c r="M303" s="420"/>
      <c r="N303" s="420"/>
      <c r="O303" s="420"/>
      <c r="P303" s="420"/>
      <c r="Q303" s="420"/>
      <c r="R303" s="420"/>
    </row>
    <row r="304" spans="1:18" ht="12.95">
      <c r="A304" s="484">
        <v>13</v>
      </c>
      <c r="B304" s="521" t="s">
        <v>4287</v>
      </c>
      <c r="C304" s="484" t="s">
        <v>4084</v>
      </c>
      <c r="D304" s="486">
        <v>91</v>
      </c>
      <c r="E304" s="423"/>
      <c r="F304" s="423">
        <f t="shared" si="13"/>
        <v>0</v>
      </c>
      <c r="G304" s="420"/>
      <c r="H304" s="420"/>
      <c r="I304" s="420"/>
      <c r="J304" s="420"/>
      <c r="K304" s="420"/>
      <c r="L304" s="420"/>
      <c r="M304" s="420"/>
      <c r="N304" s="420"/>
      <c r="O304" s="420"/>
      <c r="P304" s="420"/>
      <c r="Q304" s="420"/>
      <c r="R304" s="420"/>
    </row>
    <row r="305" spans="1:18" ht="12.95">
      <c r="A305" s="484">
        <f>A304+1</f>
        <v>14</v>
      </c>
      <c r="B305" s="521" t="s">
        <v>4288</v>
      </c>
      <c r="C305" s="484" t="s">
        <v>4084</v>
      </c>
      <c r="D305" s="486">
        <v>35</v>
      </c>
      <c r="E305" s="423"/>
      <c r="F305" s="423">
        <f t="shared" si="13"/>
        <v>0</v>
      </c>
      <c r="G305" s="420"/>
      <c r="H305" s="420"/>
      <c r="I305" s="420"/>
      <c r="J305" s="420"/>
      <c r="K305" s="420"/>
      <c r="L305" s="420"/>
      <c r="M305" s="420"/>
      <c r="N305" s="420"/>
      <c r="O305" s="420"/>
      <c r="P305" s="420"/>
      <c r="Q305" s="420"/>
      <c r="R305" s="420"/>
    </row>
    <row r="306" spans="1:18" ht="12.95">
      <c r="A306" s="484">
        <f>A305+1</f>
        <v>15</v>
      </c>
      <c r="B306" s="521" t="s">
        <v>4289</v>
      </c>
      <c r="C306" s="484" t="s">
        <v>4084</v>
      </c>
      <c r="D306" s="486">
        <v>17</v>
      </c>
      <c r="E306" s="423"/>
      <c r="F306" s="423">
        <f t="shared" si="13"/>
        <v>0</v>
      </c>
      <c r="G306" s="420"/>
      <c r="H306" s="420"/>
      <c r="I306" s="420"/>
      <c r="J306" s="420"/>
      <c r="K306" s="420"/>
      <c r="L306" s="420"/>
      <c r="M306" s="420"/>
      <c r="N306" s="420"/>
      <c r="O306" s="420"/>
      <c r="P306" s="420"/>
      <c r="Q306" s="420"/>
      <c r="R306" s="420"/>
    </row>
    <row r="307" spans="1:18" ht="12.95">
      <c r="A307" s="484">
        <f>A306+1</f>
        <v>16</v>
      </c>
      <c r="B307" s="521" t="s">
        <v>4290</v>
      </c>
      <c r="C307" s="484" t="s">
        <v>4084</v>
      </c>
      <c r="D307" s="486">
        <v>250</v>
      </c>
      <c r="E307" s="423"/>
      <c r="F307" s="423">
        <f t="shared" si="13"/>
        <v>0</v>
      </c>
      <c r="G307" s="420"/>
      <c r="H307" s="420"/>
      <c r="I307" s="420"/>
      <c r="J307" s="420"/>
      <c r="K307" s="420"/>
      <c r="L307" s="420"/>
      <c r="M307" s="420"/>
      <c r="N307" s="420"/>
      <c r="O307" s="420"/>
      <c r="P307" s="420"/>
      <c r="Q307" s="420"/>
      <c r="R307" s="420"/>
    </row>
    <row r="308" spans="1:18" ht="12.95">
      <c r="A308" s="484">
        <f>A307+1</f>
        <v>17</v>
      </c>
      <c r="B308" s="521" t="s">
        <v>4291</v>
      </c>
      <c r="C308" s="484" t="s">
        <v>4084</v>
      </c>
      <c r="D308" s="486">
        <v>51</v>
      </c>
      <c r="E308" s="423"/>
      <c r="F308" s="423">
        <f t="shared" si="13"/>
        <v>0</v>
      </c>
      <c r="G308" s="420"/>
      <c r="H308" s="420"/>
      <c r="I308" s="420"/>
      <c r="J308" s="420"/>
      <c r="K308" s="420"/>
      <c r="L308" s="420"/>
      <c r="M308" s="420"/>
      <c r="N308" s="420"/>
      <c r="O308" s="420"/>
      <c r="P308" s="420"/>
      <c r="Q308" s="420"/>
      <c r="R308" s="420"/>
    </row>
    <row r="309" spans="1:18" ht="26.1">
      <c r="A309" s="484">
        <f>A308+1</f>
        <v>18</v>
      </c>
      <c r="B309" s="521" t="s">
        <v>4292</v>
      </c>
      <c r="C309" s="484" t="s">
        <v>4084</v>
      </c>
      <c r="D309" s="486">
        <v>36</v>
      </c>
      <c r="E309" s="423"/>
      <c r="F309" s="423">
        <f t="shared" si="13"/>
        <v>0</v>
      </c>
      <c r="G309" s="420"/>
      <c r="H309" s="420"/>
      <c r="I309" s="420"/>
      <c r="J309" s="420"/>
      <c r="K309" s="420"/>
      <c r="L309" s="420"/>
      <c r="M309" s="420"/>
      <c r="N309" s="420"/>
      <c r="O309" s="420"/>
      <c r="P309" s="420"/>
      <c r="Q309" s="420"/>
      <c r="R309" s="420"/>
    </row>
    <row r="310" spans="1:18" ht="26.1">
      <c r="A310" s="484">
        <v>14</v>
      </c>
      <c r="B310" s="521" t="s">
        <v>4293</v>
      </c>
      <c r="C310" s="484" t="s">
        <v>4084</v>
      </c>
      <c r="D310" s="486">
        <v>1</v>
      </c>
      <c r="E310" s="423"/>
      <c r="F310" s="423">
        <f t="shared" si="13"/>
        <v>0</v>
      </c>
      <c r="G310" s="420"/>
      <c r="H310" s="420"/>
      <c r="I310" s="420"/>
      <c r="J310" s="420"/>
      <c r="K310" s="420"/>
      <c r="L310" s="420"/>
      <c r="M310" s="420"/>
      <c r="N310" s="420"/>
      <c r="O310" s="420"/>
      <c r="P310" s="420"/>
      <c r="Q310" s="420"/>
      <c r="R310" s="420"/>
    </row>
    <row r="311" spans="1:18" ht="26.1">
      <c r="A311" s="484">
        <v>15</v>
      </c>
      <c r="B311" s="521" t="s">
        <v>4294</v>
      </c>
      <c r="C311" s="484" t="s">
        <v>4084</v>
      </c>
      <c r="D311" s="486">
        <v>1</v>
      </c>
      <c r="E311" s="423"/>
      <c r="F311" s="423">
        <f t="shared" si="13"/>
        <v>0</v>
      </c>
      <c r="G311" s="420"/>
      <c r="H311" s="420"/>
      <c r="I311" s="420"/>
      <c r="J311" s="420"/>
      <c r="K311" s="420"/>
      <c r="L311" s="420"/>
      <c r="M311" s="420"/>
      <c r="N311" s="420"/>
      <c r="O311" s="420"/>
      <c r="P311" s="420"/>
      <c r="Q311" s="420"/>
      <c r="R311" s="420"/>
    </row>
    <row r="312" spans="1:18" ht="26.1">
      <c r="A312" s="484">
        <v>16</v>
      </c>
      <c r="B312" s="521" t="s">
        <v>4295</v>
      </c>
      <c r="C312" s="484" t="s">
        <v>4084</v>
      </c>
      <c r="D312" s="486">
        <v>1</v>
      </c>
      <c r="E312" s="423"/>
      <c r="F312" s="423">
        <f t="shared" si="13"/>
        <v>0</v>
      </c>
      <c r="G312" s="420"/>
      <c r="H312" s="420"/>
      <c r="I312" s="420"/>
      <c r="J312" s="420"/>
      <c r="K312" s="420"/>
      <c r="L312" s="420"/>
      <c r="M312" s="420"/>
      <c r="N312" s="420"/>
      <c r="O312" s="420"/>
      <c r="P312" s="420"/>
      <c r="Q312" s="420"/>
      <c r="R312" s="420"/>
    </row>
    <row r="313" spans="1:18" ht="26.1">
      <c r="A313" s="484">
        <f>A312+1</f>
        <v>17</v>
      </c>
      <c r="B313" s="521" t="s">
        <v>4296</v>
      </c>
      <c r="C313" s="484" t="s">
        <v>4084</v>
      </c>
      <c r="D313" s="486">
        <v>1</v>
      </c>
      <c r="E313" s="423"/>
      <c r="F313" s="423">
        <f t="shared" si="13"/>
        <v>0</v>
      </c>
      <c r="G313" s="420"/>
      <c r="H313" s="420"/>
      <c r="I313" s="420"/>
      <c r="J313" s="420"/>
      <c r="K313" s="420"/>
      <c r="L313" s="420"/>
      <c r="M313" s="420"/>
      <c r="N313" s="420"/>
      <c r="O313" s="420"/>
      <c r="P313" s="420"/>
      <c r="Q313" s="420"/>
      <c r="R313" s="420"/>
    </row>
    <row r="314" spans="1:18" ht="12.95">
      <c r="A314" s="484">
        <f>A313+1</f>
        <v>18</v>
      </c>
      <c r="B314" s="521" t="s">
        <v>4297</v>
      </c>
      <c r="C314" s="484" t="s">
        <v>4084</v>
      </c>
      <c r="D314" s="486">
        <v>1</v>
      </c>
      <c r="E314" s="423"/>
      <c r="F314" s="423">
        <f t="shared" si="13"/>
        <v>0</v>
      </c>
      <c r="G314" s="420"/>
      <c r="H314" s="420"/>
      <c r="I314" s="420"/>
      <c r="J314" s="420"/>
      <c r="K314" s="420"/>
      <c r="L314" s="420"/>
      <c r="M314" s="420"/>
      <c r="N314" s="420"/>
      <c r="O314" s="420"/>
      <c r="P314" s="420"/>
      <c r="Q314" s="420"/>
      <c r="R314" s="420"/>
    </row>
    <row r="315" spans="1:18" ht="26.1">
      <c r="A315" s="484">
        <f>A314+1</f>
        <v>19</v>
      </c>
      <c r="B315" s="521" t="s">
        <v>4298</v>
      </c>
      <c r="C315" s="484" t="s">
        <v>4299</v>
      </c>
      <c r="D315" s="486">
        <v>4401</v>
      </c>
      <c r="E315" s="423"/>
      <c r="F315" s="423">
        <f t="shared" si="13"/>
        <v>0</v>
      </c>
      <c r="G315" s="420"/>
      <c r="H315" s="420"/>
      <c r="I315" s="420"/>
      <c r="J315" s="420"/>
      <c r="K315" s="420"/>
      <c r="L315" s="420"/>
      <c r="M315" s="420"/>
      <c r="N315" s="420"/>
      <c r="O315" s="420"/>
      <c r="P315" s="420"/>
      <c r="Q315" s="420"/>
      <c r="R315" s="420"/>
    </row>
    <row r="316" spans="1:18" ht="12.95">
      <c r="A316" s="484">
        <f>A315+1</f>
        <v>20</v>
      </c>
      <c r="B316" s="521" t="s">
        <v>4300</v>
      </c>
      <c r="C316" s="525" t="s">
        <v>4301</v>
      </c>
      <c r="D316" s="486">
        <v>1</v>
      </c>
      <c r="E316" s="423"/>
      <c r="F316" s="423">
        <f t="shared" si="13"/>
        <v>0</v>
      </c>
      <c r="G316" s="420"/>
      <c r="H316" s="420"/>
      <c r="I316" s="420"/>
      <c r="J316" s="420"/>
      <c r="K316" s="420"/>
      <c r="L316" s="420"/>
      <c r="M316" s="420"/>
      <c r="N316" s="420"/>
      <c r="O316" s="420"/>
      <c r="P316" s="420"/>
      <c r="Q316" s="420"/>
      <c r="R316" s="420"/>
    </row>
    <row r="317" spans="1:18">
      <c r="A317" s="492"/>
      <c r="B317" s="493"/>
      <c r="C317" s="492"/>
      <c r="D317" s="492"/>
      <c r="E317" s="427" t="s">
        <v>4078</v>
      </c>
      <c r="F317" s="428">
        <f>SUM(F292:F316)</f>
        <v>0</v>
      </c>
      <c r="G317" s="420"/>
      <c r="H317" s="420"/>
      <c r="I317" s="420"/>
      <c r="J317" s="420"/>
      <c r="K317" s="420"/>
      <c r="L317" s="420"/>
      <c r="M317" s="420"/>
      <c r="N317" s="420"/>
      <c r="O317" s="420"/>
      <c r="P317" s="420"/>
      <c r="Q317" s="420"/>
      <c r="R317" s="420"/>
    </row>
    <row r="318" spans="1:18">
      <c r="A318" s="492"/>
      <c r="B318" s="493"/>
      <c r="C318" s="492"/>
      <c r="D318" s="492"/>
      <c r="E318" s="427" t="s">
        <v>4079</v>
      </c>
      <c r="F318" s="428">
        <f>F317*19%</f>
        <v>0</v>
      </c>
      <c r="G318" s="420"/>
      <c r="H318" s="420"/>
      <c r="I318" s="420"/>
      <c r="J318" s="420"/>
      <c r="K318" s="420"/>
      <c r="L318" s="420"/>
      <c r="M318" s="420"/>
      <c r="N318" s="420"/>
      <c r="O318" s="420"/>
      <c r="P318" s="420"/>
      <c r="Q318" s="420"/>
      <c r="R318" s="420"/>
    </row>
    <row r="319" spans="1:18">
      <c r="A319" s="492"/>
      <c r="B319" s="493"/>
      <c r="C319" s="492"/>
      <c r="D319" s="492"/>
      <c r="E319" s="427" t="s">
        <v>4080</v>
      </c>
      <c r="F319" s="428">
        <f>F317+F318</f>
        <v>0</v>
      </c>
      <c r="G319" s="420"/>
      <c r="H319" s="420"/>
      <c r="I319" s="420"/>
      <c r="J319" s="420"/>
      <c r="K319" s="420"/>
      <c r="L319" s="420"/>
      <c r="M319" s="420"/>
      <c r="N319" s="420"/>
      <c r="O319" s="420"/>
      <c r="P319" s="420"/>
      <c r="Q319" s="420"/>
      <c r="R319" s="420"/>
    </row>
    <row r="320" spans="1:18">
      <c r="A320" s="479"/>
      <c r="B320" s="480"/>
      <c r="C320" s="479"/>
      <c r="D320" s="479"/>
      <c r="E320" s="429"/>
      <c r="F320" s="420"/>
      <c r="G320" s="420"/>
      <c r="H320" s="420"/>
      <c r="I320" s="420"/>
      <c r="J320" s="420"/>
      <c r="K320" s="420"/>
      <c r="L320" s="420"/>
      <c r="M320" s="420"/>
      <c r="N320" s="420"/>
      <c r="O320" s="420"/>
      <c r="P320" s="420"/>
      <c r="Q320" s="420"/>
      <c r="R320" s="420"/>
    </row>
    <row r="321" spans="1:18">
      <c r="A321" s="479"/>
      <c r="B321" s="480"/>
      <c r="C321" s="479"/>
      <c r="D321" s="479"/>
      <c r="E321" s="429"/>
      <c r="F321" s="420"/>
      <c r="G321" s="420"/>
      <c r="H321" s="420"/>
      <c r="I321" s="420"/>
      <c r="J321" s="420"/>
      <c r="K321" s="420"/>
      <c r="L321" s="420"/>
      <c r="M321" s="420"/>
      <c r="N321" s="420"/>
      <c r="O321" s="420"/>
      <c r="P321" s="420"/>
      <c r="Q321" s="420"/>
      <c r="R321" s="420"/>
    </row>
    <row r="322" spans="1:18">
      <c r="A322" s="481" t="s">
        <v>4302</v>
      </c>
      <c r="B322" s="481"/>
      <c r="C322" s="481"/>
      <c r="D322" s="481"/>
      <c r="E322" s="456"/>
      <c r="F322" s="456"/>
      <c r="G322" s="420"/>
      <c r="H322" s="420"/>
      <c r="I322" s="420"/>
      <c r="J322" s="420"/>
      <c r="K322" s="420"/>
      <c r="L322" s="420"/>
      <c r="M322" s="420"/>
      <c r="N322" s="420"/>
      <c r="O322" s="420"/>
      <c r="P322" s="420"/>
      <c r="Q322" s="420"/>
      <c r="R322" s="420"/>
    </row>
    <row r="323" spans="1:18">
      <c r="A323" s="526" t="s">
        <v>3985</v>
      </c>
      <c r="B323" s="526" t="s">
        <v>4004</v>
      </c>
      <c r="C323" s="526" t="s">
        <v>4005</v>
      </c>
      <c r="D323" s="527" t="s">
        <v>4</v>
      </c>
      <c r="E323" s="440" t="s">
        <v>4006</v>
      </c>
      <c r="F323" s="441" t="s">
        <v>4007</v>
      </c>
      <c r="G323" s="420"/>
      <c r="H323" s="420"/>
      <c r="I323" s="420"/>
      <c r="J323" s="420"/>
      <c r="K323" s="420"/>
      <c r="L323" s="420"/>
      <c r="M323" s="420"/>
      <c r="N323" s="420"/>
      <c r="O323" s="420"/>
      <c r="P323" s="420"/>
      <c r="Q323" s="420"/>
      <c r="R323" s="420"/>
    </row>
    <row r="324" spans="1:18">
      <c r="A324" s="528"/>
      <c r="B324" s="529" t="s">
        <v>4303</v>
      </c>
      <c r="C324" s="530"/>
      <c r="D324" s="531"/>
      <c r="E324" s="442"/>
      <c r="F324" s="442">
        <f t="shared" ref="F324:F331" si="14">E324*D324</f>
        <v>0</v>
      </c>
      <c r="G324" s="420"/>
      <c r="H324" s="420"/>
      <c r="I324" s="420"/>
      <c r="J324" s="420"/>
      <c r="K324" s="420"/>
      <c r="L324" s="420"/>
      <c r="M324" s="420"/>
      <c r="N324" s="420"/>
      <c r="O324" s="420"/>
      <c r="P324" s="420"/>
      <c r="Q324" s="420"/>
      <c r="R324" s="420"/>
    </row>
    <row r="325" spans="1:18">
      <c r="A325" s="530">
        <v>1</v>
      </c>
      <c r="B325" s="528" t="s">
        <v>4304</v>
      </c>
      <c r="C325" s="530" t="s">
        <v>4084</v>
      </c>
      <c r="D325" s="531">
        <v>0</v>
      </c>
      <c r="E325" s="442"/>
      <c r="F325" s="442">
        <f t="shared" si="14"/>
        <v>0</v>
      </c>
      <c r="G325" s="420"/>
      <c r="H325" s="420"/>
      <c r="I325" s="420"/>
      <c r="J325" s="420"/>
      <c r="K325" s="420"/>
      <c r="L325" s="420"/>
      <c r="M325" s="420"/>
      <c r="N325" s="420"/>
      <c r="O325" s="420"/>
      <c r="P325" s="420"/>
      <c r="Q325" s="420"/>
      <c r="R325" s="420"/>
    </row>
    <row r="326" spans="1:18">
      <c r="A326" s="530">
        <v>2</v>
      </c>
      <c r="B326" s="528" t="s">
        <v>4305</v>
      </c>
      <c r="C326" s="530" t="s">
        <v>4084</v>
      </c>
      <c r="D326" s="531">
        <v>2</v>
      </c>
      <c r="E326" s="442"/>
      <c r="F326" s="442">
        <f t="shared" si="14"/>
        <v>0</v>
      </c>
      <c r="G326" s="420"/>
      <c r="H326" s="420"/>
      <c r="I326" s="420"/>
      <c r="J326" s="420"/>
      <c r="K326" s="420"/>
      <c r="L326" s="420"/>
      <c r="M326" s="420"/>
      <c r="N326" s="420"/>
      <c r="O326" s="420"/>
      <c r="P326" s="420"/>
      <c r="Q326" s="420"/>
      <c r="R326" s="420"/>
    </row>
    <row r="327" spans="1:18">
      <c r="A327" s="530">
        <v>3</v>
      </c>
      <c r="B327" s="528" t="s">
        <v>4306</v>
      </c>
      <c r="C327" s="530" t="s">
        <v>4084</v>
      </c>
      <c r="D327" s="531">
        <v>5000</v>
      </c>
      <c r="E327" s="442"/>
      <c r="F327" s="442">
        <f t="shared" si="14"/>
        <v>0</v>
      </c>
      <c r="G327" s="420"/>
      <c r="H327" s="420"/>
      <c r="I327" s="420"/>
      <c r="J327" s="420"/>
      <c r="K327" s="420"/>
      <c r="L327" s="420"/>
      <c r="M327" s="420"/>
      <c r="N327" s="420"/>
      <c r="O327" s="420"/>
      <c r="P327" s="420"/>
      <c r="Q327" s="420"/>
      <c r="R327" s="420"/>
    </row>
    <row r="328" spans="1:18">
      <c r="A328" s="530"/>
      <c r="B328" s="532" t="s">
        <v>4307</v>
      </c>
      <c r="C328" s="530"/>
      <c r="D328" s="531"/>
      <c r="E328" s="442"/>
      <c r="F328" s="442">
        <f t="shared" si="14"/>
        <v>0</v>
      </c>
      <c r="G328" s="420"/>
      <c r="H328" s="420"/>
      <c r="I328" s="420"/>
      <c r="J328" s="420"/>
      <c r="K328" s="420"/>
      <c r="L328" s="420"/>
      <c r="M328" s="420"/>
      <c r="N328" s="420"/>
      <c r="O328" s="420"/>
      <c r="P328" s="420"/>
      <c r="Q328" s="420"/>
      <c r="R328" s="420"/>
    </row>
    <row r="329" spans="1:18">
      <c r="A329" s="530">
        <v>4</v>
      </c>
      <c r="B329" s="528" t="s">
        <v>4308</v>
      </c>
      <c r="C329" s="530" t="s">
        <v>4084</v>
      </c>
      <c r="D329" s="531">
        <v>4</v>
      </c>
      <c r="E329" s="442"/>
      <c r="F329" s="442">
        <f t="shared" si="14"/>
        <v>0</v>
      </c>
      <c r="G329" s="420"/>
      <c r="H329" s="420"/>
      <c r="I329" s="420"/>
      <c r="J329" s="420"/>
      <c r="K329" s="420"/>
      <c r="L329" s="420"/>
      <c r="M329" s="420"/>
      <c r="N329" s="420"/>
      <c r="O329" s="420"/>
      <c r="P329" s="420"/>
      <c r="Q329" s="420"/>
      <c r="R329" s="420"/>
    </row>
    <row r="330" spans="1:18">
      <c r="A330" s="530">
        <v>5</v>
      </c>
      <c r="B330" s="528" t="s">
        <v>4309</v>
      </c>
      <c r="C330" s="530" t="s">
        <v>4084</v>
      </c>
      <c r="D330" s="531">
        <v>4</v>
      </c>
      <c r="E330" s="442"/>
      <c r="F330" s="442">
        <f t="shared" si="14"/>
        <v>0</v>
      </c>
      <c r="G330" s="420"/>
      <c r="H330" s="420"/>
      <c r="I330" s="420"/>
      <c r="J330" s="420"/>
      <c r="K330" s="420"/>
      <c r="L330" s="420"/>
      <c r="M330" s="420"/>
      <c r="N330" s="420"/>
      <c r="O330" s="420"/>
      <c r="P330" s="420"/>
      <c r="Q330" s="420"/>
      <c r="R330" s="420"/>
    </row>
    <row r="331" spans="1:18" ht="24">
      <c r="A331" s="530">
        <v>6</v>
      </c>
      <c r="B331" s="528" t="s">
        <v>4310</v>
      </c>
      <c r="C331" s="530" t="s">
        <v>4301</v>
      </c>
      <c r="D331" s="531">
        <v>1</v>
      </c>
      <c r="E331" s="442"/>
      <c r="F331" s="442">
        <f t="shared" si="14"/>
        <v>0</v>
      </c>
      <c r="G331" s="420"/>
      <c r="H331" s="420"/>
      <c r="I331" s="420"/>
      <c r="J331" s="420"/>
      <c r="K331" s="420"/>
      <c r="L331" s="420"/>
      <c r="M331" s="420"/>
      <c r="N331" s="420"/>
      <c r="O331" s="420"/>
      <c r="P331" s="420"/>
      <c r="Q331" s="420"/>
      <c r="R331" s="420"/>
    </row>
    <row r="332" spans="1:18">
      <c r="A332" s="533"/>
      <c r="B332" s="533"/>
      <c r="C332" s="533"/>
      <c r="D332" s="533"/>
      <c r="E332" s="427" t="s">
        <v>4078</v>
      </c>
      <c r="F332" s="428">
        <f>SUM(F324:F331)</f>
        <v>0</v>
      </c>
      <c r="G332" s="420"/>
      <c r="H332" s="420"/>
      <c r="I332" s="420"/>
      <c r="J332" s="420"/>
      <c r="K332" s="420"/>
      <c r="L332" s="420"/>
      <c r="M332" s="420"/>
      <c r="N332" s="420"/>
      <c r="O332" s="420"/>
      <c r="P332" s="420"/>
      <c r="Q332" s="420"/>
      <c r="R332" s="420"/>
    </row>
    <row r="333" spans="1:18">
      <c r="A333" s="533"/>
      <c r="B333" s="533"/>
      <c r="C333" s="533"/>
      <c r="D333" s="533"/>
      <c r="E333" s="427" t="s">
        <v>4079</v>
      </c>
      <c r="F333" s="428">
        <f>F332*19%</f>
        <v>0</v>
      </c>
      <c r="G333" s="420"/>
      <c r="H333" s="420"/>
      <c r="I333" s="420"/>
      <c r="J333" s="420"/>
      <c r="K333" s="420"/>
      <c r="L333" s="420"/>
      <c r="M333" s="420"/>
      <c r="N333" s="420"/>
      <c r="O333" s="420"/>
      <c r="P333" s="420"/>
      <c r="Q333" s="420"/>
      <c r="R333" s="420"/>
    </row>
    <row r="334" spans="1:18">
      <c r="A334" s="533"/>
      <c r="B334" s="533"/>
      <c r="C334" s="533"/>
      <c r="D334" s="533"/>
      <c r="E334" s="427" t="s">
        <v>4080</v>
      </c>
      <c r="F334" s="428">
        <f>F332+F333</f>
        <v>0</v>
      </c>
      <c r="G334" s="420"/>
      <c r="H334" s="420"/>
      <c r="I334" s="420"/>
      <c r="J334" s="420"/>
      <c r="K334" s="420"/>
      <c r="L334" s="420"/>
      <c r="M334" s="420"/>
      <c r="N334" s="420"/>
      <c r="O334" s="420"/>
      <c r="P334" s="420"/>
      <c r="Q334" s="420"/>
      <c r="R334" s="420"/>
    </row>
    <row r="335" spans="1:18">
      <c r="A335" s="479"/>
      <c r="B335" s="480"/>
      <c r="C335" s="479"/>
      <c r="D335" s="479"/>
      <c r="E335" s="429"/>
      <c r="F335" s="420"/>
      <c r="G335" s="420"/>
      <c r="H335" s="420"/>
      <c r="I335" s="420"/>
      <c r="J335" s="420"/>
      <c r="K335" s="420"/>
      <c r="L335" s="420"/>
      <c r="M335" s="420"/>
      <c r="N335" s="420"/>
      <c r="O335" s="420"/>
      <c r="P335" s="420"/>
      <c r="Q335" s="420"/>
      <c r="R335" s="420"/>
    </row>
    <row r="336" spans="1:18">
      <c r="A336" s="479"/>
      <c r="B336" s="480"/>
      <c r="C336" s="479"/>
      <c r="D336" s="479"/>
      <c r="E336" s="429"/>
      <c r="F336" s="420"/>
      <c r="G336" s="420"/>
      <c r="H336" s="420"/>
      <c r="I336" s="420"/>
      <c r="J336" s="420"/>
      <c r="K336" s="420"/>
      <c r="L336" s="420"/>
      <c r="M336" s="420"/>
      <c r="N336" s="420"/>
      <c r="O336" s="420"/>
      <c r="P336" s="420"/>
      <c r="Q336" s="420"/>
      <c r="R336" s="420"/>
    </row>
    <row r="337" spans="1:18">
      <c r="A337" s="481" t="s">
        <v>4311</v>
      </c>
      <c r="B337" s="481"/>
      <c r="C337" s="481"/>
      <c r="D337" s="481"/>
      <c r="E337" s="456"/>
      <c r="F337" s="456"/>
      <c r="G337" s="420"/>
      <c r="H337" s="420"/>
      <c r="I337" s="420"/>
      <c r="J337" s="420"/>
      <c r="K337" s="420"/>
      <c r="L337" s="420"/>
      <c r="M337" s="420"/>
      <c r="N337" s="420"/>
      <c r="O337" s="420"/>
      <c r="P337" s="420"/>
      <c r="Q337" s="420"/>
      <c r="R337" s="420"/>
    </row>
    <row r="338" spans="1:18" ht="12.95">
      <c r="A338" s="534" t="s">
        <v>3985</v>
      </c>
      <c r="B338" s="534" t="s">
        <v>4004</v>
      </c>
      <c r="C338" s="534" t="s">
        <v>4005</v>
      </c>
      <c r="D338" s="535" t="s">
        <v>4</v>
      </c>
      <c r="E338" s="443" t="s">
        <v>4006</v>
      </c>
      <c r="F338" s="444" t="s">
        <v>4007</v>
      </c>
      <c r="G338" s="420"/>
      <c r="H338" s="420"/>
      <c r="I338" s="420"/>
      <c r="J338" s="420"/>
      <c r="K338" s="420"/>
      <c r="L338" s="420"/>
      <c r="M338" s="420"/>
      <c r="N338" s="420"/>
      <c r="O338" s="420"/>
      <c r="P338" s="420"/>
      <c r="Q338" s="420"/>
      <c r="R338" s="420"/>
    </row>
    <row r="339" spans="1:18" ht="12.95">
      <c r="A339" s="536">
        <v>1</v>
      </c>
      <c r="B339" s="537" t="s">
        <v>4312</v>
      </c>
      <c r="C339" s="536" t="s">
        <v>4084</v>
      </c>
      <c r="D339" s="538">
        <v>1</v>
      </c>
      <c r="E339" s="445"/>
      <c r="F339" s="445">
        <f>E339*D339</f>
        <v>0</v>
      </c>
      <c r="G339" s="420"/>
      <c r="H339" s="420"/>
      <c r="I339" s="420"/>
      <c r="J339" s="420"/>
      <c r="K339" s="420"/>
      <c r="L339" s="420"/>
      <c r="M339" s="420"/>
      <c r="N339" s="420"/>
      <c r="O339" s="420"/>
      <c r="P339" s="420"/>
      <c r="Q339" s="420"/>
      <c r="R339" s="420"/>
    </row>
    <row r="340" spans="1:18">
      <c r="A340" s="536">
        <v>2</v>
      </c>
      <c r="B340" s="539" t="s">
        <v>4313</v>
      </c>
      <c r="C340" s="536" t="s">
        <v>4084</v>
      </c>
      <c r="D340" s="538">
        <v>1</v>
      </c>
      <c r="E340" s="445"/>
      <c r="F340" s="445">
        <f>E340*D340</f>
        <v>0</v>
      </c>
      <c r="G340" s="420"/>
      <c r="H340" s="420"/>
      <c r="I340" s="420"/>
      <c r="J340" s="420"/>
      <c r="K340" s="420"/>
      <c r="L340" s="420"/>
      <c r="M340" s="420"/>
      <c r="N340" s="420"/>
      <c r="O340" s="420"/>
      <c r="P340" s="420"/>
      <c r="Q340" s="420"/>
      <c r="R340" s="420"/>
    </row>
    <row r="341" spans="1:18">
      <c r="A341" s="536">
        <v>3</v>
      </c>
      <c r="B341" s="539" t="s">
        <v>4314</v>
      </c>
      <c r="C341" s="536" t="s">
        <v>4084</v>
      </c>
      <c r="D341" s="538">
        <v>1</v>
      </c>
      <c r="E341" s="445"/>
      <c r="F341" s="445">
        <f>E341*D341</f>
        <v>0</v>
      </c>
      <c r="G341" s="420"/>
      <c r="H341" s="420"/>
      <c r="I341" s="420"/>
      <c r="J341" s="420"/>
      <c r="K341" s="420"/>
      <c r="L341" s="420"/>
      <c r="M341" s="420"/>
      <c r="N341" s="420"/>
      <c r="O341" s="420"/>
      <c r="P341" s="420"/>
      <c r="Q341" s="420"/>
      <c r="R341" s="420"/>
    </row>
    <row r="342" spans="1:18">
      <c r="A342" s="536">
        <v>4</v>
      </c>
      <c r="B342" s="539" t="s">
        <v>4315</v>
      </c>
      <c r="C342" s="536" t="s">
        <v>4082</v>
      </c>
      <c r="D342" s="538">
        <v>1</v>
      </c>
      <c r="E342" s="445"/>
      <c r="F342" s="445">
        <f>E342*D342</f>
        <v>0</v>
      </c>
      <c r="G342" s="420"/>
      <c r="H342" s="420"/>
      <c r="I342" s="420"/>
      <c r="J342" s="420"/>
      <c r="K342" s="420"/>
      <c r="L342" s="420"/>
      <c r="M342" s="420"/>
      <c r="N342" s="420"/>
      <c r="O342" s="420"/>
      <c r="P342" s="420"/>
      <c r="Q342" s="420"/>
      <c r="R342" s="420"/>
    </row>
    <row r="343" spans="1:18">
      <c r="A343" s="540"/>
      <c r="B343" s="540"/>
      <c r="C343" s="540"/>
      <c r="D343" s="540"/>
      <c r="E343" s="427" t="s">
        <v>4078</v>
      </c>
      <c r="F343" s="428">
        <f>SUM(F339:F342)</f>
        <v>0</v>
      </c>
      <c r="G343" s="420"/>
      <c r="H343" s="420"/>
      <c r="I343" s="420"/>
      <c r="J343" s="420"/>
      <c r="K343" s="420"/>
      <c r="L343" s="420"/>
      <c r="M343" s="420"/>
      <c r="N343" s="420"/>
      <c r="O343" s="420"/>
      <c r="P343" s="420"/>
      <c r="Q343" s="420"/>
      <c r="R343" s="420"/>
    </row>
    <row r="344" spans="1:18">
      <c r="A344" s="540"/>
      <c r="B344" s="540"/>
      <c r="C344" s="540"/>
      <c r="D344" s="540"/>
      <c r="E344" s="427" t="s">
        <v>4079</v>
      </c>
      <c r="F344" s="428">
        <f>F343*19%</f>
        <v>0</v>
      </c>
      <c r="G344" s="420"/>
      <c r="H344" s="420"/>
      <c r="I344" s="420"/>
      <c r="J344" s="420"/>
      <c r="K344" s="420"/>
      <c r="L344" s="420"/>
      <c r="M344" s="420"/>
      <c r="N344" s="420"/>
      <c r="O344" s="420"/>
      <c r="P344" s="420"/>
      <c r="Q344" s="420"/>
      <c r="R344" s="420"/>
    </row>
    <row r="345" spans="1:18">
      <c r="A345" s="540"/>
      <c r="B345" s="540"/>
      <c r="C345" s="540"/>
      <c r="D345" s="540"/>
      <c r="E345" s="427" t="s">
        <v>4080</v>
      </c>
      <c r="F345" s="428">
        <f>F343+F344</f>
        <v>0</v>
      </c>
      <c r="G345" s="420"/>
      <c r="H345" s="420"/>
      <c r="I345" s="420"/>
      <c r="J345" s="420"/>
      <c r="K345" s="420"/>
      <c r="L345" s="420"/>
      <c r="M345" s="420"/>
      <c r="N345" s="420"/>
      <c r="O345" s="420"/>
      <c r="P345" s="420"/>
      <c r="Q345" s="420"/>
      <c r="R345" s="420"/>
    </row>
    <row r="346" spans="1:18">
      <c r="A346" s="479"/>
      <c r="B346" s="480"/>
      <c r="C346" s="479"/>
      <c r="D346" s="479"/>
      <c r="E346" s="429"/>
      <c r="F346" s="420"/>
      <c r="G346" s="420"/>
      <c r="H346" s="420"/>
      <c r="I346" s="420"/>
      <c r="J346" s="420"/>
      <c r="K346" s="420"/>
      <c r="L346" s="420"/>
      <c r="M346" s="420"/>
      <c r="N346" s="420"/>
      <c r="O346" s="420"/>
      <c r="P346" s="420"/>
      <c r="Q346" s="420"/>
      <c r="R346" s="420"/>
    </row>
    <row r="347" spans="1:18">
      <c r="A347" s="479"/>
      <c r="B347" s="480"/>
      <c r="C347" s="479"/>
      <c r="D347" s="479"/>
      <c r="E347" s="429"/>
      <c r="F347" s="420"/>
      <c r="G347" s="420"/>
      <c r="H347" s="420"/>
      <c r="I347" s="420"/>
      <c r="J347" s="420"/>
      <c r="K347" s="420"/>
      <c r="L347" s="420"/>
      <c r="M347" s="420"/>
      <c r="N347" s="420"/>
      <c r="O347" s="420"/>
      <c r="P347" s="420"/>
      <c r="Q347" s="420"/>
      <c r="R347" s="420"/>
    </row>
    <row r="348" spans="1:18">
      <c r="A348" s="481" t="s">
        <v>4316</v>
      </c>
      <c r="B348" s="481"/>
      <c r="C348" s="481"/>
      <c r="D348" s="481"/>
      <c r="E348" s="456"/>
      <c r="F348" s="456"/>
      <c r="G348" s="420"/>
      <c r="H348" s="420"/>
      <c r="I348" s="420"/>
      <c r="J348" s="420"/>
      <c r="K348" s="420"/>
      <c r="L348" s="420"/>
      <c r="M348" s="420"/>
      <c r="N348" s="420"/>
      <c r="O348" s="420"/>
      <c r="P348" s="420"/>
      <c r="Q348" s="420"/>
      <c r="R348" s="420"/>
    </row>
    <row r="349" spans="1:18" ht="12.95">
      <c r="A349" s="482" t="s">
        <v>3985</v>
      </c>
      <c r="B349" s="482" t="s">
        <v>4004</v>
      </c>
      <c r="C349" s="482" t="s">
        <v>4005</v>
      </c>
      <c r="D349" s="483" t="s">
        <v>4</v>
      </c>
      <c r="E349" s="430" t="s">
        <v>4006</v>
      </c>
      <c r="F349" s="431" t="s">
        <v>4007</v>
      </c>
      <c r="G349" s="420"/>
      <c r="H349" s="420"/>
      <c r="I349" s="420"/>
      <c r="J349" s="420"/>
      <c r="K349" s="420"/>
      <c r="L349" s="420"/>
      <c r="M349" s="420"/>
      <c r="N349" s="420"/>
      <c r="O349" s="420"/>
      <c r="P349" s="420"/>
      <c r="Q349" s="420"/>
      <c r="R349" s="420"/>
    </row>
    <row r="350" spans="1:18" ht="12.95">
      <c r="A350" s="541">
        <v>1</v>
      </c>
      <c r="B350" s="542" t="s">
        <v>4317</v>
      </c>
      <c r="C350" s="541" t="s">
        <v>4084</v>
      </c>
      <c r="D350" s="543">
        <v>2</v>
      </c>
      <c r="E350" s="423"/>
      <c r="F350" s="423">
        <f t="shared" ref="F350:F360" si="15">E350*D350</f>
        <v>0</v>
      </c>
      <c r="G350" s="420"/>
      <c r="H350" s="420"/>
      <c r="I350" s="420"/>
      <c r="J350" s="420"/>
      <c r="K350" s="420"/>
      <c r="L350" s="420"/>
      <c r="M350" s="420"/>
      <c r="N350" s="420"/>
      <c r="O350" s="420"/>
      <c r="P350" s="420"/>
      <c r="Q350" s="420"/>
      <c r="R350" s="420"/>
    </row>
    <row r="351" spans="1:18" ht="12.95">
      <c r="A351" s="541">
        <v>2</v>
      </c>
      <c r="B351" s="542" t="s">
        <v>4318</v>
      </c>
      <c r="C351" s="541" t="s">
        <v>4084</v>
      </c>
      <c r="D351" s="543">
        <v>2</v>
      </c>
      <c r="E351" s="423"/>
      <c r="F351" s="423">
        <f t="shared" si="15"/>
        <v>0</v>
      </c>
      <c r="G351" s="420"/>
      <c r="H351" s="420"/>
      <c r="I351" s="420"/>
      <c r="J351" s="420"/>
      <c r="K351" s="420"/>
      <c r="L351" s="420"/>
      <c r="M351" s="420"/>
      <c r="N351" s="420"/>
      <c r="O351" s="420"/>
      <c r="P351" s="420"/>
      <c r="Q351" s="420"/>
      <c r="R351" s="420"/>
    </row>
    <row r="352" spans="1:18" ht="12.95">
      <c r="A352" s="541">
        <v>3</v>
      </c>
      <c r="B352" s="542" t="s">
        <v>4319</v>
      </c>
      <c r="C352" s="541" t="s">
        <v>4084</v>
      </c>
      <c r="D352" s="543">
        <v>1</v>
      </c>
      <c r="E352" s="423"/>
      <c r="F352" s="423">
        <f t="shared" si="15"/>
        <v>0</v>
      </c>
      <c r="G352" s="420"/>
      <c r="H352" s="420"/>
      <c r="I352" s="420"/>
      <c r="J352" s="420"/>
      <c r="K352" s="420"/>
      <c r="L352" s="420"/>
      <c r="M352" s="420"/>
      <c r="N352" s="420"/>
      <c r="O352" s="420"/>
      <c r="P352" s="420"/>
      <c r="Q352" s="420"/>
      <c r="R352" s="420"/>
    </row>
    <row r="353" spans="1:18" ht="12.95">
      <c r="A353" s="541">
        <v>4</v>
      </c>
      <c r="B353" s="542" t="s">
        <v>4320</v>
      </c>
      <c r="C353" s="541" t="s">
        <v>4084</v>
      </c>
      <c r="D353" s="543">
        <v>1</v>
      </c>
      <c r="E353" s="423"/>
      <c r="F353" s="423">
        <f t="shared" si="15"/>
        <v>0</v>
      </c>
      <c r="G353" s="420"/>
      <c r="H353" s="420"/>
      <c r="I353" s="420"/>
      <c r="J353" s="420"/>
      <c r="K353" s="420"/>
      <c r="L353" s="420"/>
      <c r="M353" s="420"/>
      <c r="N353" s="420"/>
      <c r="O353" s="420"/>
      <c r="P353" s="420"/>
      <c r="Q353" s="420"/>
      <c r="R353" s="420"/>
    </row>
    <row r="354" spans="1:18" ht="12.95">
      <c r="A354" s="541">
        <v>5</v>
      </c>
      <c r="B354" s="542" t="s">
        <v>4321</v>
      </c>
      <c r="C354" s="541" t="s">
        <v>4084</v>
      </c>
      <c r="D354" s="543">
        <v>1</v>
      </c>
      <c r="E354" s="423"/>
      <c r="F354" s="423">
        <f t="shared" si="15"/>
        <v>0</v>
      </c>
      <c r="G354" s="420"/>
      <c r="H354" s="420"/>
      <c r="I354" s="420"/>
      <c r="J354" s="420"/>
      <c r="K354" s="420"/>
      <c r="L354" s="420"/>
      <c r="M354" s="420"/>
      <c r="N354" s="420"/>
      <c r="O354" s="420"/>
      <c r="P354" s="420"/>
      <c r="Q354" s="420"/>
      <c r="R354" s="420"/>
    </row>
    <row r="355" spans="1:18" ht="12.95">
      <c r="A355" s="541">
        <v>6</v>
      </c>
      <c r="B355" s="542" t="s">
        <v>4322</v>
      </c>
      <c r="C355" s="541" t="s">
        <v>4084</v>
      </c>
      <c r="D355" s="543">
        <v>69</v>
      </c>
      <c r="E355" s="423"/>
      <c r="F355" s="423">
        <f t="shared" si="15"/>
        <v>0</v>
      </c>
      <c r="G355" s="420"/>
      <c r="H355" s="420"/>
      <c r="I355" s="420"/>
      <c r="J355" s="420"/>
      <c r="K355" s="420"/>
      <c r="L355" s="420"/>
      <c r="M355" s="420"/>
      <c r="N355" s="420"/>
      <c r="O355" s="420"/>
      <c r="P355" s="420"/>
      <c r="Q355" s="420"/>
      <c r="R355" s="420"/>
    </row>
    <row r="356" spans="1:18" ht="12.95">
      <c r="A356" s="541">
        <v>7</v>
      </c>
      <c r="B356" s="542" t="s">
        <v>4323</v>
      </c>
      <c r="C356" s="541" t="s">
        <v>4084</v>
      </c>
      <c r="D356" s="543">
        <v>36</v>
      </c>
      <c r="E356" s="423"/>
      <c r="F356" s="423">
        <f t="shared" si="15"/>
        <v>0</v>
      </c>
      <c r="G356" s="420"/>
      <c r="H356" s="420"/>
      <c r="I356" s="420"/>
      <c r="J356" s="420"/>
      <c r="K356" s="420"/>
      <c r="L356" s="420"/>
      <c r="M356" s="420"/>
      <c r="N356" s="420"/>
      <c r="O356" s="420"/>
      <c r="P356" s="420"/>
      <c r="Q356" s="420"/>
      <c r="R356" s="420"/>
    </row>
    <row r="357" spans="1:18" ht="26.1">
      <c r="A357" s="541">
        <v>8</v>
      </c>
      <c r="B357" s="542" t="s">
        <v>4324</v>
      </c>
      <c r="C357" s="541" t="s">
        <v>4084</v>
      </c>
      <c r="D357" s="543">
        <v>50</v>
      </c>
      <c r="E357" s="423"/>
      <c r="F357" s="423">
        <f t="shared" si="15"/>
        <v>0</v>
      </c>
      <c r="G357" s="420"/>
      <c r="H357" s="420"/>
      <c r="I357" s="420"/>
      <c r="J357" s="420"/>
      <c r="K357" s="420"/>
      <c r="L357" s="420"/>
      <c r="M357" s="420"/>
      <c r="N357" s="420"/>
      <c r="O357" s="420"/>
      <c r="P357" s="420"/>
      <c r="Q357" s="420"/>
      <c r="R357" s="420"/>
    </row>
    <row r="358" spans="1:18" ht="12.95">
      <c r="A358" s="541">
        <v>9</v>
      </c>
      <c r="B358" s="542" t="s">
        <v>4325</v>
      </c>
      <c r="C358" s="541" t="s">
        <v>4084</v>
      </c>
      <c r="D358" s="543">
        <v>30</v>
      </c>
      <c r="E358" s="423"/>
      <c r="F358" s="423">
        <f t="shared" si="15"/>
        <v>0</v>
      </c>
      <c r="G358" s="420"/>
      <c r="H358" s="420"/>
      <c r="I358" s="420"/>
      <c r="J358" s="420"/>
      <c r="K358" s="420"/>
      <c r="L358" s="420"/>
      <c r="M358" s="420"/>
      <c r="N358" s="420"/>
      <c r="O358" s="420"/>
      <c r="P358" s="420"/>
      <c r="Q358" s="420"/>
      <c r="R358" s="420"/>
    </row>
    <row r="359" spans="1:18" ht="12.95">
      <c r="A359" s="541">
        <v>10</v>
      </c>
      <c r="B359" s="542" t="s">
        <v>4326</v>
      </c>
      <c r="C359" s="541" t="s">
        <v>4084</v>
      </c>
      <c r="D359" s="543">
        <v>30</v>
      </c>
      <c r="E359" s="423"/>
      <c r="F359" s="423">
        <f t="shared" si="15"/>
        <v>0</v>
      </c>
      <c r="G359" s="420"/>
      <c r="H359" s="420"/>
      <c r="I359" s="420"/>
      <c r="J359" s="420"/>
      <c r="K359" s="420"/>
      <c r="L359" s="420"/>
      <c r="M359" s="420"/>
      <c r="N359" s="420"/>
      <c r="O359" s="420"/>
      <c r="P359" s="420"/>
      <c r="Q359" s="420"/>
      <c r="R359" s="420"/>
    </row>
    <row r="360" spans="1:18" ht="26.1">
      <c r="A360" s="541">
        <v>11</v>
      </c>
      <c r="B360" s="542" t="s">
        <v>4327</v>
      </c>
      <c r="C360" s="541" t="s">
        <v>4082</v>
      </c>
      <c r="D360" s="543">
        <v>1</v>
      </c>
      <c r="E360" s="423"/>
      <c r="F360" s="423">
        <f t="shared" si="15"/>
        <v>0</v>
      </c>
      <c r="G360" s="420"/>
      <c r="H360" s="420"/>
      <c r="I360" s="420"/>
      <c r="J360" s="420"/>
      <c r="K360" s="420"/>
      <c r="L360" s="420"/>
      <c r="M360" s="420"/>
      <c r="N360" s="420"/>
      <c r="O360" s="420"/>
      <c r="P360" s="420"/>
      <c r="Q360" s="420"/>
      <c r="R360" s="420"/>
    </row>
    <row r="361" spans="1:18">
      <c r="A361" s="492"/>
      <c r="B361" s="493"/>
      <c r="C361" s="492"/>
      <c r="D361" s="492"/>
      <c r="E361" s="427" t="s">
        <v>4078</v>
      </c>
      <c r="F361" s="428">
        <f>SUM(F357:F360)</f>
        <v>0</v>
      </c>
      <c r="G361" s="420"/>
      <c r="H361" s="420"/>
      <c r="I361" s="420"/>
      <c r="J361" s="420"/>
      <c r="K361" s="420"/>
      <c r="L361" s="420"/>
      <c r="M361" s="420"/>
      <c r="N361" s="420"/>
      <c r="O361" s="420"/>
      <c r="P361" s="420"/>
      <c r="Q361" s="420"/>
      <c r="R361" s="420"/>
    </row>
    <row r="362" spans="1:18">
      <c r="A362" s="492"/>
      <c r="B362" s="493"/>
      <c r="C362" s="492"/>
      <c r="D362" s="492"/>
      <c r="E362" s="427" t="s">
        <v>4079</v>
      </c>
      <c r="F362" s="428">
        <f>F361*19%</f>
        <v>0</v>
      </c>
      <c r="G362" s="420"/>
      <c r="H362" s="420"/>
      <c r="I362" s="420"/>
      <c r="J362" s="420"/>
      <c r="K362" s="420"/>
      <c r="L362" s="420"/>
      <c r="M362" s="420"/>
      <c r="N362" s="420"/>
      <c r="O362" s="420"/>
      <c r="P362" s="420"/>
      <c r="Q362" s="420"/>
      <c r="R362" s="420"/>
    </row>
    <row r="363" spans="1:18">
      <c r="A363" s="492"/>
      <c r="B363" s="493"/>
      <c r="C363" s="492"/>
      <c r="D363" s="492"/>
      <c r="E363" s="427" t="s">
        <v>4080</v>
      </c>
      <c r="F363" s="428">
        <f>F361+F362</f>
        <v>0</v>
      </c>
      <c r="G363" s="420"/>
      <c r="H363" s="420"/>
      <c r="I363" s="420"/>
      <c r="J363" s="420"/>
      <c r="K363" s="420"/>
      <c r="L363" s="420"/>
      <c r="M363" s="420"/>
      <c r="N363" s="420"/>
      <c r="O363" s="420"/>
      <c r="P363" s="420"/>
      <c r="Q363" s="420"/>
      <c r="R363" s="420"/>
    </row>
    <row r="364" spans="1:18">
      <c r="A364" s="479"/>
      <c r="B364" s="480"/>
      <c r="C364" s="479"/>
      <c r="D364" s="479"/>
      <c r="E364" s="429"/>
      <c r="F364" s="420"/>
      <c r="G364" s="420"/>
      <c r="H364" s="420"/>
      <c r="I364" s="420"/>
      <c r="J364" s="420"/>
      <c r="K364" s="420"/>
      <c r="L364" s="420"/>
      <c r="M364" s="420"/>
      <c r="N364" s="420"/>
      <c r="O364" s="420"/>
      <c r="P364" s="420"/>
      <c r="Q364" s="420"/>
      <c r="R364" s="420"/>
    </row>
    <row r="365" spans="1:18">
      <c r="A365" s="479"/>
      <c r="B365" s="480"/>
      <c r="C365" s="479"/>
      <c r="D365" s="479"/>
      <c r="E365" s="429"/>
      <c r="F365" s="420"/>
      <c r="G365" s="420"/>
      <c r="H365" s="420"/>
      <c r="I365" s="420"/>
      <c r="J365" s="420"/>
      <c r="K365" s="420"/>
      <c r="L365" s="420"/>
      <c r="M365" s="420"/>
      <c r="N365" s="420"/>
      <c r="O365" s="420"/>
      <c r="P365" s="420"/>
      <c r="Q365" s="420"/>
      <c r="R365" s="420"/>
    </row>
    <row r="366" spans="1:18">
      <c r="A366" s="544" t="s">
        <v>4328</v>
      </c>
      <c r="B366" s="544"/>
      <c r="C366" s="544"/>
      <c r="D366" s="544"/>
      <c r="E366" s="457"/>
      <c r="F366" s="457"/>
      <c r="G366" s="420"/>
      <c r="H366" s="420"/>
      <c r="I366" s="420"/>
      <c r="J366" s="420"/>
      <c r="K366" s="420"/>
      <c r="L366" s="420"/>
      <c r="M366" s="420"/>
      <c r="N366" s="420"/>
      <c r="O366" s="420"/>
      <c r="P366" s="420"/>
      <c r="Q366" s="420"/>
      <c r="R366" s="420"/>
    </row>
    <row r="367" spans="1:18" ht="12.95">
      <c r="A367" s="482" t="s">
        <v>3985</v>
      </c>
      <c r="B367" s="482" t="s">
        <v>4004</v>
      </c>
      <c r="C367" s="482" t="s">
        <v>4005</v>
      </c>
      <c r="D367" s="483" t="s">
        <v>4</v>
      </c>
      <c r="E367" s="430" t="s">
        <v>4006</v>
      </c>
      <c r="F367" s="431" t="s">
        <v>4007</v>
      </c>
      <c r="G367" s="420"/>
      <c r="H367" s="420"/>
      <c r="I367" s="420"/>
      <c r="J367" s="420"/>
      <c r="K367" s="420"/>
      <c r="L367" s="420"/>
      <c r="M367" s="420"/>
      <c r="N367" s="420"/>
      <c r="O367" s="420"/>
      <c r="P367" s="420"/>
      <c r="Q367" s="420"/>
      <c r="R367" s="420"/>
    </row>
    <row r="368" spans="1:18" ht="12.95">
      <c r="A368" s="484">
        <v>1</v>
      </c>
      <c r="B368" s="521" t="s">
        <v>4329</v>
      </c>
      <c r="C368" s="484" t="s">
        <v>4084</v>
      </c>
      <c r="D368" s="486">
        <v>1</v>
      </c>
      <c r="E368" s="423"/>
      <c r="F368" s="423">
        <f>E368*D368</f>
        <v>0</v>
      </c>
      <c r="G368" s="420"/>
      <c r="H368" s="420"/>
      <c r="I368" s="420"/>
      <c r="J368" s="420"/>
      <c r="K368" s="420"/>
      <c r="L368" s="420"/>
      <c r="M368" s="420"/>
      <c r="N368" s="420"/>
      <c r="O368" s="420"/>
      <c r="P368" s="420"/>
      <c r="Q368" s="420"/>
      <c r="R368" s="420"/>
    </row>
    <row r="369" spans="1:18" ht="12.95">
      <c r="A369" s="484">
        <v>2</v>
      </c>
      <c r="B369" s="545" t="s">
        <v>4330</v>
      </c>
      <c r="C369" s="484" t="s">
        <v>4084</v>
      </c>
      <c r="D369" s="486">
        <v>1</v>
      </c>
      <c r="E369" s="423"/>
      <c r="F369" s="423">
        <f>E369*D369</f>
        <v>0</v>
      </c>
      <c r="G369" s="420"/>
      <c r="H369" s="420"/>
      <c r="I369" s="420"/>
      <c r="J369" s="420"/>
      <c r="K369" s="420"/>
      <c r="L369" s="420"/>
      <c r="M369" s="420"/>
      <c r="N369" s="420"/>
      <c r="O369" s="420"/>
      <c r="P369" s="420"/>
      <c r="Q369" s="420"/>
      <c r="R369" s="420"/>
    </row>
    <row r="370" spans="1:18" ht="12.95">
      <c r="A370" s="484">
        <v>3</v>
      </c>
      <c r="B370" s="546" t="s">
        <v>4331</v>
      </c>
      <c r="C370" s="484" t="s">
        <v>4084</v>
      </c>
      <c r="D370" s="486">
        <v>1</v>
      </c>
      <c r="E370" s="423"/>
      <c r="F370" s="423">
        <f>E370*D370</f>
        <v>0</v>
      </c>
      <c r="G370" s="420"/>
      <c r="H370" s="420"/>
      <c r="I370" s="420"/>
      <c r="J370" s="420"/>
      <c r="K370" s="420"/>
      <c r="L370" s="420"/>
      <c r="M370" s="420"/>
      <c r="N370" s="420"/>
      <c r="O370" s="420"/>
      <c r="P370" s="420"/>
      <c r="Q370" s="420"/>
      <c r="R370" s="420"/>
    </row>
    <row r="371" spans="1:18" ht="12.95">
      <c r="A371" s="484">
        <v>4</v>
      </c>
      <c r="B371" s="546" t="s">
        <v>4332</v>
      </c>
      <c r="C371" s="484" t="s">
        <v>4082</v>
      </c>
      <c r="D371" s="486">
        <v>1</v>
      </c>
      <c r="E371" s="423"/>
      <c r="F371" s="423">
        <f>E371*D371</f>
        <v>0</v>
      </c>
      <c r="G371" s="420"/>
      <c r="H371" s="420"/>
      <c r="I371" s="420"/>
      <c r="J371" s="420"/>
      <c r="K371" s="420"/>
      <c r="L371" s="420"/>
      <c r="M371" s="420"/>
      <c r="N371" s="420"/>
      <c r="O371" s="420"/>
      <c r="P371" s="420"/>
      <c r="Q371" s="420"/>
      <c r="R371" s="420"/>
    </row>
    <row r="372" spans="1:18">
      <c r="A372" s="492"/>
      <c r="B372" s="493"/>
      <c r="C372" s="492"/>
      <c r="D372" s="492"/>
      <c r="E372" s="427" t="s">
        <v>4078</v>
      </c>
      <c r="F372" s="428">
        <f>SUM(F368:F371)</f>
        <v>0</v>
      </c>
      <c r="G372" s="420"/>
      <c r="H372" s="420"/>
      <c r="I372" s="420"/>
      <c r="J372" s="420"/>
      <c r="K372" s="420"/>
      <c r="L372" s="420"/>
      <c r="M372" s="420"/>
      <c r="N372" s="420"/>
      <c r="O372" s="420"/>
      <c r="P372" s="420"/>
      <c r="Q372" s="420"/>
      <c r="R372" s="420"/>
    </row>
    <row r="373" spans="1:18">
      <c r="A373" s="492"/>
      <c r="B373" s="493"/>
      <c r="C373" s="492"/>
      <c r="D373" s="492"/>
      <c r="E373" s="427" t="s">
        <v>4079</v>
      </c>
      <c r="F373" s="428">
        <f>F372*19%</f>
        <v>0</v>
      </c>
      <c r="G373" s="420"/>
      <c r="H373" s="420"/>
      <c r="I373" s="420"/>
      <c r="J373" s="420"/>
      <c r="K373" s="420"/>
      <c r="L373" s="420"/>
      <c r="M373" s="420"/>
      <c r="N373" s="420"/>
      <c r="O373" s="420"/>
      <c r="P373" s="420"/>
      <c r="Q373" s="420"/>
      <c r="R373" s="420"/>
    </row>
    <row r="374" spans="1:18">
      <c r="A374" s="492"/>
      <c r="B374" s="493"/>
      <c r="C374" s="492"/>
      <c r="D374" s="492"/>
      <c r="E374" s="427" t="s">
        <v>4080</v>
      </c>
      <c r="F374" s="428">
        <f>F372+F373</f>
        <v>0</v>
      </c>
      <c r="G374" s="420"/>
      <c r="H374" s="420"/>
      <c r="I374" s="420"/>
      <c r="J374" s="420"/>
      <c r="K374" s="420"/>
      <c r="L374" s="420"/>
      <c r="M374" s="420"/>
      <c r="N374" s="420"/>
      <c r="O374" s="420"/>
      <c r="P374" s="420"/>
      <c r="Q374" s="420"/>
      <c r="R374" s="420"/>
    </row>
    <row r="375" spans="1:18">
      <c r="A375" s="479"/>
      <c r="B375" s="480"/>
      <c r="C375" s="479"/>
      <c r="D375" s="479"/>
      <c r="E375" s="429"/>
      <c r="F375" s="420"/>
      <c r="G375" s="420"/>
      <c r="H375" s="420"/>
      <c r="I375" s="420"/>
      <c r="J375" s="420"/>
      <c r="K375" s="420"/>
      <c r="L375" s="420"/>
      <c r="M375" s="420"/>
      <c r="N375" s="420"/>
      <c r="O375" s="420"/>
      <c r="P375" s="420"/>
      <c r="Q375" s="420"/>
      <c r="R375" s="420"/>
    </row>
    <row r="376" spans="1:18">
      <c r="A376" s="479"/>
      <c r="B376" s="480"/>
      <c r="C376" s="479"/>
      <c r="D376" s="479"/>
      <c r="E376" s="429"/>
      <c r="F376" s="420"/>
      <c r="G376" s="420"/>
      <c r="H376" s="420"/>
      <c r="I376" s="420"/>
      <c r="J376" s="420"/>
      <c r="K376" s="420"/>
      <c r="L376" s="420"/>
      <c r="M376" s="420"/>
      <c r="N376" s="420"/>
      <c r="O376" s="420"/>
      <c r="P376" s="420"/>
      <c r="Q376" s="420"/>
      <c r="R376" s="420"/>
    </row>
    <row r="377" spans="1:18">
      <c r="A377" s="481" t="s">
        <v>4333</v>
      </c>
      <c r="B377" s="481"/>
      <c r="C377" s="481"/>
      <c r="D377" s="481"/>
      <c r="E377" s="456"/>
      <c r="F377" s="456"/>
      <c r="G377" s="420"/>
      <c r="H377" s="420"/>
      <c r="I377" s="420"/>
      <c r="J377" s="420"/>
      <c r="K377" s="420"/>
      <c r="L377" s="420"/>
      <c r="M377" s="420"/>
      <c r="N377" s="420"/>
      <c r="O377" s="420"/>
      <c r="P377" s="420"/>
      <c r="Q377" s="420"/>
      <c r="R377" s="420"/>
    </row>
    <row r="378" spans="1:18" ht="12.95">
      <c r="A378" s="482" t="s">
        <v>3985</v>
      </c>
      <c r="B378" s="482" t="s">
        <v>4004</v>
      </c>
      <c r="C378" s="482" t="s">
        <v>4005</v>
      </c>
      <c r="D378" s="547" t="s">
        <v>4</v>
      </c>
      <c r="E378" s="430" t="s">
        <v>4006</v>
      </c>
      <c r="F378" s="431" t="s">
        <v>4007</v>
      </c>
      <c r="G378" s="420"/>
      <c r="H378" s="420"/>
      <c r="I378" s="420"/>
      <c r="J378" s="420"/>
      <c r="K378" s="420"/>
      <c r="L378" s="420"/>
      <c r="M378" s="420"/>
      <c r="N378" s="420"/>
      <c r="O378" s="420"/>
      <c r="P378" s="420"/>
      <c r="Q378" s="420"/>
      <c r="R378" s="420"/>
    </row>
    <row r="379" spans="1:18" ht="12.95">
      <c r="A379" s="462" t="s">
        <v>4334</v>
      </c>
      <c r="B379" s="548" t="s">
        <v>4335</v>
      </c>
      <c r="C379" s="549"/>
      <c r="D379" s="550"/>
      <c r="E379" s="447"/>
      <c r="F379" s="446"/>
      <c r="G379" s="420"/>
      <c r="H379" s="420"/>
      <c r="I379" s="420"/>
      <c r="J379" s="420"/>
      <c r="K379" s="420"/>
      <c r="L379" s="420"/>
      <c r="M379" s="420"/>
      <c r="N379" s="420"/>
      <c r="O379" s="420"/>
      <c r="P379" s="420"/>
      <c r="Q379" s="420"/>
      <c r="R379" s="420"/>
    </row>
    <row r="380" spans="1:18" ht="12.95">
      <c r="A380" s="551">
        <v>45658</v>
      </c>
      <c r="B380" s="552" t="s">
        <v>4336</v>
      </c>
      <c r="C380" s="553"/>
      <c r="D380" s="554"/>
      <c r="E380" s="423"/>
      <c r="F380" s="423"/>
      <c r="G380" s="420"/>
      <c r="H380" s="420"/>
      <c r="I380" s="420"/>
      <c r="J380" s="420"/>
      <c r="K380" s="420"/>
      <c r="L380" s="420"/>
      <c r="M380" s="420"/>
      <c r="N380" s="420"/>
      <c r="O380" s="420"/>
      <c r="P380" s="420"/>
      <c r="Q380" s="420"/>
      <c r="R380" s="420"/>
    </row>
    <row r="381" spans="1:18" ht="12.95">
      <c r="A381" s="555" t="s">
        <v>72</v>
      </c>
      <c r="B381" s="521" t="s">
        <v>4337</v>
      </c>
      <c r="C381" s="484" t="s">
        <v>4084</v>
      </c>
      <c r="D381" s="543">
        <f>288*2</f>
        <v>576</v>
      </c>
      <c r="E381" s="423"/>
      <c r="F381" s="423">
        <f t="shared" ref="F381:F407" si="16">E381*D381</f>
        <v>0</v>
      </c>
      <c r="G381" s="420"/>
      <c r="H381" s="420"/>
      <c r="I381" s="420"/>
      <c r="J381" s="420"/>
      <c r="K381" s="420"/>
      <c r="L381" s="420"/>
      <c r="M381" s="420"/>
      <c r="N381" s="420"/>
      <c r="O381" s="420"/>
      <c r="P381" s="420"/>
      <c r="Q381" s="420"/>
      <c r="R381" s="420"/>
    </row>
    <row r="382" spans="1:18" ht="12.95">
      <c r="A382" s="555" t="s">
        <v>4338</v>
      </c>
      <c r="B382" s="521" t="s">
        <v>4339</v>
      </c>
      <c r="C382" s="484" t="s">
        <v>4084</v>
      </c>
      <c r="D382" s="543">
        <v>2</v>
      </c>
      <c r="E382" s="423"/>
      <c r="F382" s="423">
        <f t="shared" si="16"/>
        <v>0</v>
      </c>
      <c r="G382" s="420"/>
      <c r="H382" s="420"/>
      <c r="I382" s="420"/>
      <c r="J382" s="420"/>
      <c r="K382" s="420"/>
      <c r="L382" s="420"/>
      <c r="M382" s="420"/>
      <c r="N382" s="420"/>
      <c r="O382" s="420"/>
      <c r="P382" s="420"/>
      <c r="Q382" s="420"/>
      <c r="R382" s="420"/>
    </row>
    <row r="383" spans="1:18" ht="12.95">
      <c r="A383" s="555" t="s">
        <v>4340</v>
      </c>
      <c r="B383" s="521" t="s">
        <v>4341</v>
      </c>
      <c r="C383" s="484" t="s">
        <v>4084</v>
      </c>
      <c r="D383" s="543">
        <v>4</v>
      </c>
      <c r="E383" s="423"/>
      <c r="F383" s="423">
        <f t="shared" si="16"/>
        <v>0</v>
      </c>
      <c r="G383" s="420"/>
      <c r="H383" s="420"/>
      <c r="I383" s="420"/>
      <c r="J383" s="420"/>
      <c r="K383" s="420"/>
      <c r="L383" s="420"/>
      <c r="M383" s="420"/>
      <c r="N383" s="420"/>
      <c r="O383" s="420"/>
      <c r="P383" s="420"/>
      <c r="Q383" s="420"/>
      <c r="R383" s="420"/>
    </row>
    <row r="384" spans="1:18" ht="12.95">
      <c r="A384" s="555" t="s">
        <v>4342</v>
      </c>
      <c r="B384" s="521" t="s">
        <v>4343</v>
      </c>
      <c r="C384" s="484" t="s">
        <v>4084</v>
      </c>
      <c r="D384" s="543">
        <v>16</v>
      </c>
      <c r="E384" s="423"/>
      <c r="F384" s="423">
        <f t="shared" si="16"/>
        <v>0</v>
      </c>
      <c r="G384" s="420"/>
      <c r="H384" s="420"/>
      <c r="I384" s="420"/>
      <c r="J384" s="420"/>
      <c r="K384" s="420"/>
      <c r="L384" s="420"/>
      <c r="M384" s="420"/>
      <c r="N384" s="420"/>
      <c r="O384" s="420"/>
      <c r="P384" s="420"/>
      <c r="Q384" s="420"/>
      <c r="R384" s="420"/>
    </row>
    <row r="385" spans="1:18" ht="26.1">
      <c r="A385" s="555" t="s">
        <v>4344</v>
      </c>
      <c r="B385" s="521" t="s">
        <v>4345</v>
      </c>
      <c r="C385" s="484" t="s">
        <v>4084</v>
      </c>
      <c r="D385" s="543">
        <v>2</v>
      </c>
      <c r="E385" s="423"/>
      <c r="F385" s="423">
        <f t="shared" si="16"/>
        <v>0</v>
      </c>
      <c r="G385" s="420"/>
      <c r="H385" s="420"/>
      <c r="I385" s="420"/>
      <c r="J385" s="420"/>
      <c r="K385" s="420"/>
      <c r="L385" s="420"/>
      <c r="M385" s="420"/>
      <c r="N385" s="420"/>
      <c r="O385" s="420"/>
      <c r="P385" s="420"/>
      <c r="Q385" s="420"/>
      <c r="R385" s="420"/>
    </row>
    <row r="386" spans="1:18" ht="12.95">
      <c r="A386" s="555" t="s">
        <v>4346</v>
      </c>
      <c r="B386" s="521" t="s">
        <v>4347</v>
      </c>
      <c r="C386" s="484" t="s">
        <v>4084</v>
      </c>
      <c r="D386" s="543">
        <v>2</v>
      </c>
      <c r="E386" s="423"/>
      <c r="F386" s="423">
        <f t="shared" si="16"/>
        <v>0</v>
      </c>
      <c r="G386" s="420"/>
      <c r="H386" s="420"/>
      <c r="I386" s="420"/>
      <c r="J386" s="420"/>
      <c r="K386" s="420"/>
      <c r="L386" s="420"/>
      <c r="M386" s="420"/>
      <c r="N386" s="420"/>
      <c r="O386" s="420"/>
      <c r="P386" s="420"/>
      <c r="Q386" s="420"/>
      <c r="R386" s="420"/>
    </row>
    <row r="387" spans="1:18" ht="26.1">
      <c r="A387" s="555" t="s">
        <v>4348</v>
      </c>
      <c r="B387" s="521" t="s">
        <v>4349</v>
      </c>
      <c r="C387" s="484" t="s">
        <v>4084</v>
      </c>
      <c r="D387" s="543">
        <v>24</v>
      </c>
      <c r="E387" s="423"/>
      <c r="F387" s="423">
        <f t="shared" si="16"/>
        <v>0</v>
      </c>
      <c r="G387" s="420"/>
      <c r="H387" s="420"/>
      <c r="I387" s="420"/>
      <c r="J387" s="420"/>
      <c r="K387" s="420"/>
      <c r="L387" s="420"/>
      <c r="M387" s="420"/>
      <c r="N387" s="420"/>
      <c r="O387" s="420"/>
      <c r="P387" s="420"/>
      <c r="Q387" s="420"/>
      <c r="R387" s="420"/>
    </row>
    <row r="388" spans="1:18" ht="12.95">
      <c r="A388" s="555" t="s">
        <v>4350</v>
      </c>
      <c r="B388" s="521" t="s">
        <v>4351</v>
      </c>
      <c r="C388" s="484" t="s">
        <v>4084</v>
      </c>
      <c r="D388" s="543">
        <v>2</v>
      </c>
      <c r="E388" s="423"/>
      <c r="F388" s="423">
        <f t="shared" si="16"/>
        <v>0</v>
      </c>
      <c r="G388" s="420"/>
      <c r="H388" s="420"/>
      <c r="I388" s="420"/>
      <c r="J388" s="420"/>
      <c r="K388" s="420"/>
      <c r="L388" s="420"/>
      <c r="M388" s="420"/>
      <c r="N388" s="420"/>
      <c r="O388" s="420"/>
      <c r="P388" s="420"/>
      <c r="Q388" s="420"/>
      <c r="R388" s="420"/>
    </row>
    <row r="389" spans="1:18" ht="12.95">
      <c r="A389" s="555" t="s">
        <v>4352</v>
      </c>
      <c r="B389" s="521" t="s">
        <v>4353</v>
      </c>
      <c r="C389" s="484" t="s">
        <v>4084</v>
      </c>
      <c r="D389" s="543">
        <v>2</v>
      </c>
      <c r="E389" s="423"/>
      <c r="F389" s="423">
        <f t="shared" si="16"/>
        <v>0</v>
      </c>
      <c r="G389" s="420"/>
      <c r="H389" s="420"/>
      <c r="I389" s="420"/>
      <c r="J389" s="420"/>
      <c r="K389" s="420"/>
      <c r="L389" s="420"/>
      <c r="M389" s="420"/>
      <c r="N389" s="420"/>
      <c r="O389" s="420"/>
      <c r="P389" s="420"/>
      <c r="Q389" s="420"/>
      <c r="R389" s="420"/>
    </row>
    <row r="390" spans="1:18" ht="26.1">
      <c r="A390" s="555" t="s">
        <v>4354</v>
      </c>
      <c r="B390" s="521" t="s">
        <v>4355</v>
      </c>
      <c r="C390" s="484" t="s">
        <v>4084</v>
      </c>
      <c r="D390" s="543">
        <v>16</v>
      </c>
      <c r="E390" s="423"/>
      <c r="F390" s="423">
        <f t="shared" si="16"/>
        <v>0</v>
      </c>
      <c r="G390" s="420"/>
      <c r="H390" s="420"/>
      <c r="I390" s="420"/>
      <c r="J390" s="420"/>
      <c r="K390" s="420"/>
      <c r="L390" s="420"/>
      <c r="M390" s="420"/>
      <c r="N390" s="420"/>
      <c r="O390" s="420"/>
      <c r="P390" s="420"/>
      <c r="Q390" s="420"/>
      <c r="R390" s="420"/>
    </row>
    <row r="391" spans="1:18" ht="26.1">
      <c r="A391" s="555" t="s">
        <v>4356</v>
      </c>
      <c r="B391" s="521" t="s">
        <v>4357</v>
      </c>
      <c r="C391" s="484" t="s">
        <v>4084</v>
      </c>
      <c r="D391" s="543">
        <v>2</v>
      </c>
      <c r="E391" s="423"/>
      <c r="F391" s="423">
        <f t="shared" si="16"/>
        <v>0</v>
      </c>
      <c r="G391" s="420"/>
      <c r="H391" s="420"/>
      <c r="I391" s="420"/>
      <c r="J391" s="420"/>
      <c r="K391" s="420"/>
      <c r="L391" s="420"/>
      <c r="M391" s="420"/>
      <c r="N391" s="420"/>
      <c r="O391" s="420"/>
      <c r="P391" s="420"/>
      <c r="Q391" s="420"/>
      <c r="R391" s="420"/>
    </row>
    <row r="392" spans="1:18" ht="12.95">
      <c r="A392" s="556">
        <v>45689</v>
      </c>
      <c r="B392" s="557" t="s">
        <v>4358</v>
      </c>
      <c r="C392" s="541"/>
      <c r="D392" s="543"/>
      <c r="E392" s="423"/>
      <c r="F392" s="423">
        <f t="shared" si="16"/>
        <v>0</v>
      </c>
      <c r="G392" s="420"/>
      <c r="H392" s="420"/>
      <c r="I392" s="420"/>
      <c r="J392" s="420"/>
      <c r="K392" s="420"/>
      <c r="L392" s="420"/>
      <c r="M392" s="420"/>
      <c r="N392" s="420"/>
      <c r="O392" s="420"/>
      <c r="P392" s="420"/>
      <c r="Q392" s="420"/>
      <c r="R392" s="420"/>
    </row>
    <row r="393" spans="1:18" ht="12.95">
      <c r="A393" s="555" t="s">
        <v>79</v>
      </c>
      <c r="B393" s="521" t="s">
        <v>4359</v>
      </c>
      <c r="C393" s="484" t="s">
        <v>4082</v>
      </c>
      <c r="D393" s="543">
        <v>1</v>
      </c>
      <c r="E393" s="423"/>
      <c r="F393" s="423">
        <f t="shared" si="16"/>
        <v>0</v>
      </c>
      <c r="G393" s="420"/>
      <c r="H393" s="420"/>
      <c r="I393" s="420"/>
      <c r="J393" s="420"/>
      <c r="K393" s="420"/>
      <c r="L393" s="420"/>
      <c r="M393" s="420"/>
      <c r="N393" s="420"/>
      <c r="O393" s="420"/>
      <c r="P393" s="420"/>
      <c r="Q393" s="420"/>
      <c r="R393" s="420"/>
    </row>
    <row r="394" spans="1:18" ht="12.95">
      <c r="A394" s="555" t="s">
        <v>4360</v>
      </c>
      <c r="B394" s="521" t="s">
        <v>4361</v>
      </c>
      <c r="C394" s="484" t="s">
        <v>4082</v>
      </c>
      <c r="D394" s="543">
        <v>1</v>
      </c>
      <c r="E394" s="423"/>
      <c r="F394" s="423">
        <f t="shared" si="16"/>
        <v>0</v>
      </c>
      <c r="G394" s="420"/>
      <c r="H394" s="420"/>
      <c r="I394" s="420"/>
      <c r="J394" s="420"/>
      <c r="K394" s="420"/>
      <c r="L394" s="420"/>
      <c r="M394" s="420"/>
      <c r="N394" s="420"/>
      <c r="O394" s="420"/>
      <c r="P394" s="420"/>
      <c r="Q394" s="420"/>
      <c r="R394" s="420"/>
    </row>
    <row r="395" spans="1:18" ht="12.95">
      <c r="A395" s="555" t="s">
        <v>4362</v>
      </c>
      <c r="B395" s="521" t="s">
        <v>4363</v>
      </c>
      <c r="C395" s="484" t="s">
        <v>4082</v>
      </c>
      <c r="D395" s="543">
        <v>1</v>
      </c>
      <c r="E395" s="423"/>
      <c r="F395" s="423">
        <f t="shared" si="16"/>
        <v>0</v>
      </c>
      <c r="G395" s="420"/>
      <c r="H395" s="420"/>
      <c r="I395" s="420"/>
      <c r="J395" s="420"/>
      <c r="K395" s="420"/>
      <c r="L395" s="420"/>
      <c r="M395" s="420"/>
      <c r="N395" s="420"/>
      <c r="O395" s="420"/>
      <c r="P395" s="420"/>
      <c r="Q395" s="420"/>
      <c r="R395" s="420"/>
    </row>
    <row r="396" spans="1:18" ht="12.95">
      <c r="A396" s="555" t="s">
        <v>4364</v>
      </c>
      <c r="B396" s="521" t="s">
        <v>4365</v>
      </c>
      <c r="C396" s="484" t="s">
        <v>4082</v>
      </c>
      <c r="D396" s="543">
        <v>1</v>
      </c>
      <c r="E396" s="423"/>
      <c r="F396" s="423">
        <f t="shared" si="16"/>
        <v>0</v>
      </c>
      <c r="G396" s="420"/>
      <c r="H396" s="420"/>
      <c r="I396" s="420"/>
      <c r="J396" s="420"/>
      <c r="K396" s="420"/>
      <c r="L396" s="420"/>
      <c r="M396" s="420"/>
      <c r="N396" s="420"/>
      <c r="O396" s="420"/>
      <c r="P396" s="420"/>
      <c r="Q396" s="420"/>
      <c r="R396" s="420"/>
    </row>
    <row r="397" spans="1:18" ht="12.95">
      <c r="A397" s="555" t="s">
        <v>4366</v>
      </c>
      <c r="B397" s="521" t="s">
        <v>4367</v>
      </c>
      <c r="C397" s="484" t="s">
        <v>4082</v>
      </c>
      <c r="D397" s="543">
        <v>1</v>
      </c>
      <c r="E397" s="423"/>
      <c r="F397" s="423">
        <f t="shared" si="16"/>
        <v>0</v>
      </c>
      <c r="G397" s="420"/>
      <c r="H397" s="420"/>
      <c r="I397" s="420"/>
      <c r="J397" s="420"/>
      <c r="K397" s="420"/>
      <c r="L397" s="420"/>
      <c r="M397" s="420"/>
      <c r="N397" s="420"/>
      <c r="O397" s="420"/>
      <c r="P397" s="420"/>
      <c r="Q397" s="420"/>
      <c r="R397" s="420"/>
    </row>
    <row r="398" spans="1:18" ht="12.95">
      <c r="A398" s="556">
        <v>45717</v>
      </c>
      <c r="B398" s="557" t="s">
        <v>4368</v>
      </c>
      <c r="C398" s="541"/>
      <c r="D398" s="543"/>
      <c r="E398" s="423"/>
      <c r="F398" s="423">
        <f t="shared" si="16"/>
        <v>0</v>
      </c>
      <c r="G398" s="420"/>
      <c r="H398" s="420"/>
      <c r="I398" s="420"/>
      <c r="J398" s="420"/>
      <c r="K398" s="420"/>
      <c r="L398" s="420"/>
      <c r="M398" s="420"/>
      <c r="N398" s="420"/>
      <c r="O398" s="420"/>
      <c r="P398" s="420"/>
      <c r="Q398" s="420"/>
      <c r="R398" s="420"/>
    </row>
    <row r="399" spans="1:18" ht="26.1">
      <c r="A399" s="555" t="s">
        <v>86</v>
      </c>
      <c r="B399" s="521" t="s">
        <v>4369</v>
      </c>
      <c r="C399" s="484" t="s">
        <v>4084</v>
      </c>
      <c r="D399" s="543">
        <v>2</v>
      </c>
      <c r="E399" s="423"/>
      <c r="F399" s="423">
        <f t="shared" si="16"/>
        <v>0</v>
      </c>
      <c r="G399" s="420"/>
      <c r="H399" s="420"/>
      <c r="I399" s="420"/>
      <c r="J399" s="420"/>
      <c r="K399" s="420"/>
      <c r="L399" s="420"/>
      <c r="M399" s="420"/>
      <c r="N399" s="420"/>
      <c r="O399" s="420"/>
      <c r="P399" s="420"/>
      <c r="Q399" s="420"/>
      <c r="R399" s="420"/>
    </row>
    <row r="400" spans="1:18" ht="26.1">
      <c r="A400" s="555" t="s">
        <v>90</v>
      </c>
      <c r="B400" s="521" t="s">
        <v>4370</v>
      </c>
      <c r="C400" s="484" t="s">
        <v>4084</v>
      </c>
      <c r="D400" s="543">
        <v>1</v>
      </c>
      <c r="E400" s="423"/>
      <c r="F400" s="423">
        <f t="shared" si="16"/>
        <v>0</v>
      </c>
      <c r="G400" s="420"/>
      <c r="H400" s="420"/>
      <c r="I400" s="420"/>
      <c r="J400" s="420"/>
      <c r="K400" s="420"/>
      <c r="L400" s="420"/>
      <c r="M400" s="420"/>
      <c r="N400" s="420"/>
      <c r="O400" s="420"/>
      <c r="P400" s="420"/>
      <c r="Q400" s="420"/>
      <c r="R400" s="420"/>
    </row>
    <row r="401" spans="1:18" ht="26.1">
      <c r="A401" s="555" t="s">
        <v>94</v>
      </c>
      <c r="B401" s="521" t="s">
        <v>4371</v>
      </c>
      <c r="C401" s="484" t="s">
        <v>4084</v>
      </c>
      <c r="D401" s="543">
        <v>1</v>
      </c>
      <c r="E401" s="423"/>
      <c r="F401" s="423">
        <f t="shared" si="16"/>
        <v>0</v>
      </c>
      <c r="G401" s="420"/>
      <c r="H401" s="420"/>
      <c r="I401" s="420"/>
      <c r="J401" s="420"/>
      <c r="K401" s="420"/>
      <c r="L401" s="420"/>
      <c r="M401" s="420"/>
      <c r="N401" s="420"/>
      <c r="O401" s="420"/>
      <c r="P401" s="420"/>
      <c r="Q401" s="420"/>
      <c r="R401" s="420"/>
    </row>
    <row r="402" spans="1:18" ht="26.1">
      <c r="A402" s="555" t="s">
        <v>97</v>
      </c>
      <c r="B402" s="521" t="s">
        <v>4372</v>
      </c>
      <c r="C402" s="484" t="s">
        <v>4084</v>
      </c>
      <c r="D402" s="543">
        <v>1</v>
      </c>
      <c r="E402" s="423"/>
      <c r="F402" s="423">
        <f t="shared" si="16"/>
        <v>0</v>
      </c>
      <c r="G402" s="420"/>
      <c r="H402" s="420"/>
      <c r="I402" s="420"/>
      <c r="J402" s="420"/>
      <c r="K402" s="420"/>
      <c r="L402" s="420"/>
      <c r="M402" s="420"/>
      <c r="N402" s="420"/>
      <c r="O402" s="420"/>
      <c r="P402" s="420"/>
      <c r="Q402" s="420"/>
      <c r="R402" s="420"/>
    </row>
    <row r="403" spans="1:18" ht="26.1">
      <c r="A403" s="555" t="s">
        <v>4373</v>
      </c>
      <c r="B403" s="521" t="s">
        <v>4374</v>
      </c>
      <c r="C403" s="484" t="s">
        <v>4084</v>
      </c>
      <c r="D403" s="543">
        <v>1</v>
      </c>
      <c r="E403" s="423"/>
      <c r="F403" s="423">
        <f t="shared" si="16"/>
        <v>0</v>
      </c>
      <c r="G403" s="420"/>
      <c r="H403" s="420"/>
      <c r="I403" s="420"/>
      <c r="J403" s="420"/>
      <c r="K403" s="420"/>
      <c r="L403" s="420"/>
      <c r="M403" s="420"/>
      <c r="N403" s="420"/>
      <c r="O403" s="420"/>
      <c r="P403" s="420"/>
      <c r="Q403" s="420"/>
      <c r="R403" s="420"/>
    </row>
    <row r="404" spans="1:18" ht="12.95">
      <c r="A404" s="556">
        <v>45748</v>
      </c>
      <c r="B404" s="557" t="s">
        <v>4375</v>
      </c>
      <c r="C404" s="541"/>
      <c r="D404" s="543"/>
      <c r="E404" s="423"/>
      <c r="F404" s="423">
        <f t="shared" si="16"/>
        <v>0</v>
      </c>
      <c r="G404" s="420"/>
      <c r="H404" s="420"/>
      <c r="I404" s="420"/>
      <c r="J404" s="420"/>
      <c r="K404" s="420"/>
      <c r="L404" s="420"/>
      <c r="M404" s="420"/>
      <c r="N404" s="420"/>
      <c r="O404" s="420"/>
      <c r="P404" s="420"/>
      <c r="Q404" s="420"/>
      <c r="R404" s="420"/>
    </row>
    <row r="405" spans="1:18" ht="12.95">
      <c r="A405" s="555" t="s">
        <v>4376</v>
      </c>
      <c r="B405" s="521" t="s">
        <v>4377</v>
      </c>
      <c r="C405" s="484" t="s">
        <v>4084</v>
      </c>
      <c r="D405" s="543">
        <v>14</v>
      </c>
      <c r="E405" s="423"/>
      <c r="F405" s="423">
        <f t="shared" si="16"/>
        <v>0</v>
      </c>
      <c r="G405" s="420"/>
      <c r="H405" s="420"/>
      <c r="I405" s="420"/>
      <c r="J405" s="420"/>
      <c r="K405" s="420"/>
      <c r="L405" s="420"/>
      <c r="M405" s="420"/>
      <c r="N405" s="420"/>
      <c r="O405" s="420"/>
      <c r="P405" s="420"/>
      <c r="Q405" s="420"/>
      <c r="R405" s="420"/>
    </row>
    <row r="406" spans="1:18" ht="12.95">
      <c r="A406" s="555" t="s">
        <v>4378</v>
      </c>
      <c r="B406" s="521" t="s">
        <v>4379</v>
      </c>
      <c r="C406" s="484" t="s">
        <v>4084</v>
      </c>
      <c r="D406" s="543">
        <v>1</v>
      </c>
      <c r="E406" s="423"/>
      <c r="F406" s="423">
        <f t="shared" si="16"/>
        <v>0</v>
      </c>
      <c r="G406" s="420"/>
      <c r="H406" s="420"/>
      <c r="I406" s="420"/>
      <c r="J406" s="420"/>
      <c r="K406" s="420"/>
      <c r="L406" s="420"/>
      <c r="M406" s="420"/>
      <c r="N406" s="420"/>
      <c r="O406" s="420"/>
      <c r="P406" s="420"/>
      <c r="Q406" s="420"/>
      <c r="R406" s="420"/>
    </row>
    <row r="407" spans="1:18" ht="26.1">
      <c r="A407" s="555" t="s">
        <v>4380</v>
      </c>
      <c r="B407" s="521" t="s">
        <v>4381</v>
      </c>
      <c r="C407" s="484" t="s">
        <v>4084</v>
      </c>
      <c r="D407" s="543">
        <v>14</v>
      </c>
      <c r="E407" s="423"/>
      <c r="F407" s="423">
        <f t="shared" si="16"/>
        <v>0</v>
      </c>
      <c r="G407" s="420"/>
      <c r="H407" s="420"/>
      <c r="I407" s="420"/>
      <c r="J407" s="420"/>
      <c r="K407" s="420"/>
      <c r="L407" s="420"/>
      <c r="M407" s="420"/>
      <c r="N407" s="420"/>
      <c r="O407" s="420"/>
      <c r="P407" s="420"/>
      <c r="Q407" s="420"/>
      <c r="R407" s="420"/>
    </row>
    <row r="408" spans="1:18" ht="12.95">
      <c r="A408" s="462" t="s">
        <v>4382</v>
      </c>
      <c r="B408" s="558" t="str">
        <f>UPPER("Subsistema Traslado yo repotenciador 2 Controladora video wall")</f>
        <v>SUBSISTEMA TRASLADO YO REPOTENCIADOR 2 CONTROLADORA VIDEO WALL</v>
      </c>
      <c r="C408" s="462"/>
      <c r="D408" s="559" t="s">
        <v>4383</v>
      </c>
      <c r="E408" s="449"/>
      <c r="F408" s="448"/>
      <c r="G408" s="420"/>
      <c r="H408" s="420"/>
      <c r="I408" s="420"/>
      <c r="J408" s="420"/>
      <c r="K408" s="420"/>
      <c r="L408" s="420"/>
      <c r="M408" s="420"/>
      <c r="N408" s="420"/>
      <c r="O408" s="420"/>
      <c r="P408" s="420"/>
      <c r="Q408" s="420"/>
      <c r="R408" s="420"/>
    </row>
    <row r="409" spans="1:18" ht="12.95">
      <c r="A409" s="556">
        <v>45659</v>
      </c>
      <c r="B409" s="557" t="s">
        <v>4384</v>
      </c>
      <c r="C409" s="541"/>
      <c r="D409" s="543">
        <v>0</v>
      </c>
      <c r="E409" s="423"/>
      <c r="F409" s="423">
        <f t="shared" ref="F409:F421" si="17">E409*D409</f>
        <v>0</v>
      </c>
      <c r="G409" s="420"/>
      <c r="H409" s="420"/>
      <c r="I409" s="420"/>
      <c r="J409" s="420"/>
      <c r="K409" s="420"/>
      <c r="L409" s="420"/>
      <c r="M409" s="420"/>
      <c r="N409" s="420"/>
      <c r="O409" s="420"/>
      <c r="P409" s="420"/>
      <c r="Q409" s="420"/>
      <c r="R409" s="420"/>
    </row>
    <row r="410" spans="1:18" ht="26.1">
      <c r="A410" s="555" t="s">
        <v>106</v>
      </c>
      <c r="B410" s="521" t="s">
        <v>4385</v>
      </c>
      <c r="C410" s="484" t="s">
        <v>4084</v>
      </c>
      <c r="D410" s="543">
        <v>2</v>
      </c>
      <c r="E410" s="423"/>
      <c r="F410" s="423">
        <f t="shared" si="17"/>
        <v>0</v>
      </c>
      <c r="G410" s="420"/>
      <c r="H410" s="420"/>
      <c r="I410" s="420"/>
      <c r="J410" s="420"/>
      <c r="K410" s="420"/>
      <c r="L410" s="420"/>
      <c r="M410" s="420"/>
      <c r="N410" s="420"/>
      <c r="O410" s="420"/>
      <c r="P410" s="420"/>
      <c r="Q410" s="420"/>
      <c r="R410" s="420"/>
    </row>
    <row r="411" spans="1:18" ht="26.1">
      <c r="A411" s="555" t="s">
        <v>4386</v>
      </c>
      <c r="B411" s="521" t="s">
        <v>4387</v>
      </c>
      <c r="C411" s="484" t="s">
        <v>4084</v>
      </c>
      <c r="D411" s="543">
        <v>6</v>
      </c>
      <c r="E411" s="423"/>
      <c r="F411" s="423">
        <f t="shared" si="17"/>
        <v>0</v>
      </c>
      <c r="G411" s="420"/>
      <c r="H411" s="420"/>
      <c r="I411" s="420"/>
      <c r="J411" s="420"/>
      <c r="K411" s="420"/>
      <c r="L411" s="420"/>
      <c r="M411" s="420"/>
      <c r="N411" s="420"/>
      <c r="O411" s="420"/>
      <c r="P411" s="420"/>
      <c r="Q411" s="420"/>
      <c r="R411" s="420"/>
    </row>
    <row r="412" spans="1:18" ht="26.1">
      <c r="A412" s="555" t="s">
        <v>4388</v>
      </c>
      <c r="B412" s="521" t="s">
        <v>4389</v>
      </c>
      <c r="C412" s="484" t="s">
        <v>4084</v>
      </c>
      <c r="D412" s="543">
        <v>6</v>
      </c>
      <c r="E412" s="423"/>
      <c r="F412" s="423">
        <f t="shared" si="17"/>
        <v>0</v>
      </c>
      <c r="G412" s="420"/>
      <c r="H412" s="420"/>
      <c r="I412" s="420"/>
      <c r="J412" s="420"/>
      <c r="K412" s="420"/>
      <c r="L412" s="420"/>
      <c r="M412" s="420"/>
      <c r="N412" s="420"/>
      <c r="O412" s="420"/>
      <c r="P412" s="420"/>
      <c r="Q412" s="420"/>
      <c r="R412" s="420"/>
    </row>
    <row r="413" spans="1:18" ht="12.95">
      <c r="A413" s="555" t="s">
        <v>4390</v>
      </c>
      <c r="B413" s="521" t="s">
        <v>4391</v>
      </c>
      <c r="C413" s="484" t="s">
        <v>4084</v>
      </c>
      <c r="D413" s="543">
        <f>14*2</f>
        <v>28</v>
      </c>
      <c r="E413" s="423"/>
      <c r="F413" s="423">
        <f t="shared" si="17"/>
        <v>0</v>
      </c>
      <c r="G413" s="420"/>
      <c r="H413" s="420"/>
      <c r="I413" s="420"/>
      <c r="J413" s="420"/>
      <c r="K413" s="420"/>
      <c r="L413" s="420"/>
      <c r="M413" s="420"/>
      <c r="N413" s="420"/>
      <c r="O413" s="420"/>
      <c r="P413" s="420"/>
      <c r="Q413" s="420"/>
      <c r="R413" s="420"/>
    </row>
    <row r="414" spans="1:18" ht="12.95">
      <c r="A414" s="555" t="s">
        <v>4392</v>
      </c>
      <c r="B414" s="521" t="s">
        <v>4393</v>
      </c>
      <c r="C414" s="484" t="s">
        <v>4084</v>
      </c>
      <c r="D414" s="543">
        <v>24</v>
      </c>
      <c r="E414" s="423"/>
      <c r="F414" s="423">
        <f t="shared" si="17"/>
        <v>0</v>
      </c>
      <c r="G414" s="420"/>
      <c r="H414" s="420"/>
      <c r="I414" s="420"/>
      <c r="J414" s="420"/>
      <c r="K414" s="420"/>
      <c r="L414" s="420"/>
      <c r="M414" s="420"/>
      <c r="N414" s="420"/>
      <c r="O414" s="420"/>
      <c r="P414" s="420"/>
      <c r="Q414" s="420"/>
      <c r="R414" s="420"/>
    </row>
    <row r="415" spans="1:18" ht="12.95">
      <c r="A415" s="555" t="s">
        <v>4394</v>
      </c>
      <c r="B415" s="521" t="s">
        <v>4395</v>
      </c>
      <c r="C415" s="484" t="s">
        <v>4084</v>
      </c>
      <c r="D415" s="543">
        <v>10</v>
      </c>
      <c r="E415" s="423"/>
      <c r="F415" s="423">
        <f t="shared" si="17"/>
        <v>0</v>
      </c>
      <c r="G415" s="420"/>
      <c r="H415" s="420"/>
      <c r="I415" s="420"/>
      <c r="J415" s="420"/>
      <c r="K415" s="420"/>
      <c r="L415" s="420"/>
      <c r="M415" s="420"/>
      <c r="N415" s="420"/>
      <c r="O415" s="420"/>
      <c r="P415" s="420"/>
      <c r="Q415" s="420"/>
      <c r="R415" s="420"/>
    </row>
    <row r="416" spans="1:18" ht="12.95">
      <c r="A416" s="555" t="s">
        <v>4396</v>
      </c>
      <c r="B416" s="557" t="s">
        <v>4397</v>
      </c>
      <c r="C416" s="484"/>
      <c r="D416" s="543"/>
      <c r="E416" s="423"/>
      <c r="F416" s="423"/>
      <c r="G416" s="420"/>
      <c r="H416" s="420"/>
      <c r="I416" s="420"/>
      <c r="J416" s="420"/>
      <c r="K416" s="420"/>
      <c r="L416" s="420"/>
      <c r="M416" s="420"/>
      <c r="N416" s="420"/>
      <c r="O416" s="420"/>
      <c r="P416" s="420"/>
      <c r="Q416" s="420"/>
      <c r="R416" s="420"/>
    </row>
    <row r="417" spans="1:18" ht="12.95">
      <c r="A417" s="555" t="s">
        <v>4398</v>
      </c>
      <c r="B417" s="521" t="s">
        <v>4399</v>
      </c>
      <c r="C417" s="484" t="s">
        <v>4084</v>
      </c>
      <c r="D417" s="543">
        <v>16</v>
      </c>
      <c r="E417" s="423"/>
      <c r="F417" s="423">
        <f t="shared" si="17"/>
        <v>0</v>
      </c>
      <c r="G417" s="420"/>
      <c r="H417" s="420"/>
      <c r="I417" s="420"/>
      <c r="J417" s="420"/>
      <c r="K417" s="420"/>
      <c r="L417" s="420"/>
      <c r="M417" s="420"/>
      <c r="N417" s="420"/>
      <c r="O417" s="420"/>
      <c r="P417" s="420"/>
      <c r="Q417" s="420"/>
      <c r="R417" s="420"/>
    </row>
    <row r="418" spans="1:18" ht="12.95">
      <c r="A418" s="555" t="s">
        <v>4400</v>
      </c>
      <c r="B418" s="521" t="s">
        <v>4401</v>
      </c>
      <c r="C418" s="484" t="s">
        <v>4084</v>
      </c>
      <c r="D418" s="543">
        <v>2</v>
      </c>
      <c r="E418" s="423"/>
      <c r="F418" s="423">
        <f t="shared" si="17"/>
        <v>0</v>
      </c>
      <c r="G418" s="420"/>
      <c r="H418" s="420"/>
      <c r="I418" s="420"/>
      <c r="J418" s="420"/>
      <c r="K418" s="420"/>
      <c r="L418" s="420"/>
      <c r="M418" s="420"/>
      <c r="N418" s="420"/>
      <c r="O418" s="420"/>
      <c r="P418" s="420"/>
      <c r="Q418" s="420"/>
      <c r="R418" s="420"/>
    </row>
    <row r="419" spans="1:18" ht="12.95">
      <c r="A419" s="555" t="s">
        <v>4402</v>
      </c>
      <c r="B419" s="521" t="s">
        <v>4403</v>
      </c>
      <c r="C419" s="484" t="s">
        <v>4084</v>
      </c>
      <c r="D419" s="543">
        <v>16</v>
      </c>
      <c r="E419" s="423"/>
      <c r="F419" s="423">
        <f t="shared" si="17"/>
        <v>0</v>
      </c>
      <c r="G419" s="420"/>
      <c r="H419" s="420"/>
      <c r="I419" s="420"/>
      <c r="J419" s="420"/>
      <c r="K419" s="420"/>
      <c r="L419" s="420"/>
      <c r="M419" s="420"/>
      <c r="N419" s="420"/>
      <c r="O419" s="420"/>
      <c r="P419" s="420"/>
      <c r="Q419" s="420"/>
      <c r="R419" s="420"/>
    </row>
    <row r="420" spans="1:18" ht="12.95">
      <c r="A420" s="560" t="s">
        <v>4404</v>
      </c>
      <c r="B420" s="557" t="s">
        <v>4358</v>
      </c>
      <c r="C420" s="541"/>
      <c r="D420" s="543"/>
      <c r="E420" s="423"/>
      <c r="F420" s="423">
        <f t="shared" si="17"/>
        <v>0</v>
      </c>
      <c r="G420" s="420"/>
      <c r="H420" s="420"/>
      <c r="I420" s="420"/>
      <c r="J420" s="420"/>
      <c r="K420" s="420"/>
      <c r="L420" s="420"/>
      <c r="M420" s="420"/>
      <c r="N420" s="420"/>
      <c r="O420" s="420"/>
      <c r="P420" s="420"/>
      <c r="Q420" s="420"/>
      <c r="R420" s="420"/>
    </row>
    <row r="421" spans="1:18" ht="26.1">
      <c r="A421" s="555" t="s">
        <v>4405</v>
      </c>
      <c r="B421" s="521" t="s">
        <v>4406</v>
      </c>
      <c r="C421" s="484" t="s">
        <v>4082</v>
      </c>
      <c r="D421" s="543">
        <v>1</v>
      </c>
      <c r="E421" s="423"/>
      <c r="F421" s="423">
        <f t="shared" si="17"/>
        <v>0</v>
      </c>
      <c r="G421" s="420"/>
      <c r="H421" s="420"/>
      <c r="I421" s="420"/>
      <c r="J421" s="420"/>
      <c r="K421" s="420"/>
      <c r="L421" s="420"/>
      <c r="M421" s="420"/>
      <c r="N421" s="420"/>
      <c r="O421" s="420"/>
      <c r="P421" s="420"/>
      <c r="Q421" s="420"/>
      <c r="R421" s="420"/>
    </row>
    <row r="422" spans="1:18">
      <c r="A422" s="492"/>
      <c r="B422" s="493"/>
      <c r="C422" s="492"/>
      <c r="D422" s="492"/>
      <c r="E422" s="427" t="s">
        <v>4078</v>
      </c>
      <c r="F422" s="428">
        <f>SUM(F380:F421)</f>
        <v>0</v>
      </c>
      <c r="G422" s="420"/>
      <c r="H422" s="420"/>
      <c r="I422" s="420"/>
      <c r="J422" s="420"/>
      <c r="K422" s="420"/>
      <c r="L422" s="420"/>
      <c r="M422" s="420"/>
      <c r="N422" s="420"/>
      <c r="O422" s="420"/>
      <c r="P422" s="420"/>
      <c r="Q422" s="420"/>
      <c r="R422" s="420"/>
    </row>
    <row r="423" spans="1:18">
      <c r="A423" s="492"/>
      <c r="B423" s="493"/>
      <c r="C423" s="492"/>
      <c r="D423" s="492"/>
      <c r="E423" s="427" t="s">
        <v>4079</v>
      </c>
      <c r="F423" s="428">
        <f>F422*19%</f>
        <v>0</v>
      </c>
      <c r="G423" s="420"/>
      <c r="H423" s="420"/>
      <c r="I423" s="420"/>
      <c r="J423" s="420"/>
      <c r="K423" s="420"/>
      <c r="L423" s="420"/>
      <c r="M423" s="420"/>
      <c r="N423" s="420"/>
      <c r="O423" s="420"/>
      <c r="P423" s="420"/>
      <c r="Q423" s="420"/>
      <c r="R423" s="420"/>
    </row>
    <row r="424" spans="1:18">
      <c r="A424" s="492"/>
      <c r="B424" s="493"/>
      <c r="C424" s="492"/>
      <c r="D424" s="492"/>
      <c r="E424" s="427" t="s">
        <v>4080</v>
      </c>
      <c r="F424" s="428">
        <f>F422+F423</f>
        <v>0</v>
      </c>
      <c r="G424" s="420"/>
      <c r="H424" s="420"/>
      <c r="I424" s="420"/>
      <c r="J424" s="420"/>
      <c r="K424" s="420"/>
      <c r="L424" s="420"/>
      <c r="M424" s="420"/>
      <c r="N424" s="420"/>
      <c r="O424" s="420"/>
      <c r="P424" s="420"/>
      <c r="Q424" s="420"/>
      <c r="R424" s="420"/>
    </row>
    <row r="425" spans="1:18">
      <c r="A425" s="492"/>
      <c r="B425" s="493"/>
      <c r="C425" s="492"/>
      <c r="D425" s="492"/>
      <c r="E425" s="438"/>
      <c r="F425" s="439"/>
      <c r="G425" s="420"/>
      <c r="H425" s="420"/>
      <c r="I425" s="420"/>
      <c r="J425" s="420"/>
      <c r="K425" s="420"/>
      <c r="L425" s="420"/>
      <c r="M425" s="420"/>
      <c r="N425" s="420"/>
      <c r="O425" s="420"/>
      <c r="P425" s="420"/>
      <c r="Q425" s="420"/>
      <c r="R425" s="420"/>
    </row>
    <row r="426" spans="1:18">
      <c r="A426" s="479"/>
      <c r="B426" s="480"/>
      <c r="C426" s="479"/>
      <c r="D426" s="479"/>
      <c r="E426" s="429"/>
      <c r="F426" s="420"/>
      <c r="G426" s="420"/>
      <c r="H426" s="420"/>
      <c r="I426" s="420"/>
      <c r="J426" s="420"/>
      <c r="K426" s="420"/>
      <c r="L426" s="420"/>
      <c r="M426" s="420"/>
      <c r="N426" s="420"/>
      <c r="O426" s="420"/>
      <c r="P426" s="420"/>
      <c r="Q426" s="420"/>
      <c r="R426" s="420"/>
    </row>
    <row r="427" spans="1:18">
      <c r="A427" s="481" t="s">
        <v>4407</v>
      </c>
      <c r="B427" s="481"/>
      <c r="C427" s="481"/>
      <c r="D427" s="481"/>
      <c r="E427" s="456"/>
      <c r="F427" s="456"/>
      <c r="G427" s="420"/>
      <c r="H427" s="420"/>
      <c r="I427" s="420"/>
      <c r="J427" s="420"/>
      <c r="K427" s="420"/>
      <c r="L427" s="420"/>
      <c r="M427" s="420"/>
      <c r="N427" s="420"/>
      <c r="O427" s="420"/>
      <c r="P427" s="420"/>
      <c r="Q427" s="420"/>
      <c r="R427" s="420"/>
    </row>
    <row r="428" spans="1:18" ht="12.95">
      <c r="A428" s="482" t="s">
        <v>3985</v>
      </c>
      <c r="B428" s="482" t="s">
        <v>4004</v>
      </c>
      <c r="C428" s="482" t="s">
        <v>4005</v>
      </c>
      <c r="D428" s="561" t="s">
        <v>4408</v>
      </c>
      <c r="E428" s="430" t="s">
        <v>4006</v>
      </c>
      <c r="F428" s="431" t="s">
        <v>4007</v>
      </c>
      <c r="G428" s="420"/>
      <c r="H428" s="420"/>
      <c r="I428" s="420"/>
      <c r="J428" s="420"/>
      <c r="K428" s="420"/>
      <c r="L428" s="420"/>
      <c r="M428" s="420"/>
      <c r="N428" s="420"/>
      <c r="O428" s="420"/>
      <c r="P428" s="420"/>
      <c r="Q428" s="420"/>
      <c r="R428" s="420"/>
    </row>
    <row r="429" spans="1:18" ht="26.1">
      <c r="A429" s="484">
        <v>1</v>
      </c>
      <c r="B429" s="521" t="s">
        <v>4409</v>
      </c>
      <c r="C429" s="484" t="s">
        <v>4410</v>
      </c>
      <c r="D429" s="525">
        <v>2200</v>
      </c>
      <c r="E429" s="423"/>
      <c r="F429" s="423">
        <f t="shared" ref="F429:F467" si="18">E429*D429</f>
        <v>0</v>
      </c>
      <c r="G429" s="420"/>
      <c r="H429" s="420"/>
      <c r="I429" s="420"/>
      <c r="J429" s="420"/>
      <c r="K429" s="420"/>
      <c r="L429" s="420"/>
      <c r="M429" s="420"/>
      <c r="N429" s="420"/>
      <c r="O429" s="420"/>
      <c r="P429" s="420"/>
      <c r="Q429" s="420"/>
      <c r="R429" s="420"/>
    </row>
    <row r="430" spans="1:18" ht="12.95">
      <c r="A430" s="484">
        <v>2</v>
      </c>
      <c r="B430" s="521" t="s">
        <v>4411</v>
      </c>
      <c r="C430" s="484" t="s">
        <v>4084</v>
      </c>
      <c r="D430" s="525">
        <v>24</v>
      </c>
      <c r="E430" s="423"/>
      <c r="F430" s="423">
        <f t="shared" si="18"/>
        <v>0</v>
      </c>
      <c r="G430" s="420"/>
      <c r="H430" s="420"/>
      <c r="I430" s="420"/>
      <c r="J430" s="420"/>
      <c r="K430" s="420"/>
      <c r="L430" s="420"/>
      <c r="M430" s="420"/>
      <c r="N430" s="420"/>
      <c r="O430" s="420"/>
      <c r="P430" s="420"/>
      <c r="Q430" s="420"/>
      <c r="R430" s="420"/>
    </row>
    <row r="431" spans="1:18" ht="12.95">
      <c r="A431" s="484">
        <v>3</v>
      </c>
      <c r="B431" s="521" t="s">
        <v>4412</v>
      </c>
      <c r="C431" s="484" t="s">
        <v>4082</v>
      </c>
      <c r="D431" s="525">
        <v>1</v>
      </c>
      <c r="E431" s="423"/>
      <c r="F431" s="423">
        <f t="shared" si="18"/>
        <v>0</v>
      </c>
      <c r="G431" s="420"/>
      <c r="H431" s="420"/>
      <c r="I431" s="420"/>
      <c r="J431" s="420"/>
      <c r="K431" s="420"/>
      <c r="L431" s="420"/>
      <c r="M431" s="420"/>
      <c r="N431" s="420"/>
      <c r="O431" s="420"/>
      <c r="P431" s="420"/>
      <c r="Q431" s="420"/>
      <c r="R431" s="420"/>
    </row>
    <row r="432" spans="1:18" ht="12.95">
      <c r="A432" s="484">
        <v>4</v>
      </c>
      <c r="B432" s="521" t="s">
        <v>4413</v>
      </c>
      <c r="C432" s="484" t="s">
        <v>4082</v>
      </c>
      <c r="D432" s="525">
        <v>1</v>
      </c>
      <c r="E432" s="423"/>
      <c r="F432" s="423">
        <f t="shared" si="18"/>
        <v>0</v>
      </c>
      <c r="G432" s="420"/>
      <c r="H432" s="420"/>
      <c r="I432" s="420"/>
      <c r="J432" s="420"/>
      <c r="K432" s="420"/>
      <c r="L432" s="420"/>
      <c r="M432" s="420"/>
      <c r="N432" s="420"/>
      <c r="O432" s="420"/>
      <c r="P432" s="420"/>
      <c r="Q432" s="420"/>
      <c r="R432" s="420"/>
    </row>
    <row r="433" spans="1:18" ht="78">
      <c r="A433" s="484">
        <v>5</v>
      </c>
      <c r="B433" s="521" t="s">
        <v>4414</v>
      </c>
      <c r="C433" s="484" t="s">
        <v>4410</v>
      </c>
      <c r="D433" s="525">
        <v>60</v>
      </c>
      <c r="E433" s="423"/>
      <c r="F433" s="423">
        <f t="shared" si="18"/>
        <v>0</v>
      </c>
      <c r="G433" s="420"/>
      <c r="H433" s="420"/>
      <c r="I433" s="420"/>
      <c r="J433" s="420"/>
      <c r="K433" s="420"/>
      <c r="L433" s="420"/>
      <c r="M433" s="420"/>
      <c r="N433" s="420"/>
      <c r="O433" s="420"/>
      <c r="P433" s="420"/>
      <c r="Q433" s="420"/>
      <c r="R433" s="420"/>
    </row>
    <row r="434" spans="1:18" ht="78">
      <c r="A434" s="484">
        <v>6</v>
      </c>
      <c r="B434" s="521" t="s">
        <v>4415</v>
      </c>
      <c r="C434" s="484" t="s">
        <v>4410</v>
      </c>
      <c r="D434" s="525">
        <v>150</v>
      </c>
      <c r="E434" s="423"/>
      <c r="F434" s="423">
        <f t="shared" si="18"/>
        <v>0</v>
      </c>
      <c r="G434" s="420"/>
      <c r="H434" s="420"/>
      <c r="I434" s="420"/>
      <c r="J434" s="420"/>
      <c r="K434" s="420"/>
      <c r="L434" s="420"/>
      <c r="M434" s="420"/>
      <c r="N434" s="420"/>
      <c r="O434" s="420"/>
      <c r="P434" s="420"/>
      <c r="Q434" s="420"/>
      <c r="R434" s="420"/>
    </row>
    <row r="435" spans="1:18" ht="39">
      <c r="A435" s="484">
        <v>7</v>
      </c>
      <c r="B435" s="521" t="s">
        <v>4416</v>
      </c>
      <c r="C435" s="484" t="s">
        <v>4084</v>
      </c>
      <c r="D435" s="525">
        <v>3</v>
      </c>
      <c r="E435" s="423"/>
      <c r="F435" s="423">
        <f t="shared" si="18"/>
        <v>0</v>
      </c>
      <c r="G435" s="420"/>
      <c r="H435" s="420"/>
      <c r="I435" s="420"/>
      <c r="J435" s="420"/>
      <c r="K435" s="420"/>
      <c r="L435" s="420"/>
      <c r="M435" s="420"/>
      <c r="N435" s="420"/>
      <c r="O435" s="420"/>
      <c r="P435" s="420"/>
      <c r="Q435" s="420"/>
      <c r="R435" s="420"/>
    </row>
    <row r="436" spans="1:18" ht="26.1">
      <c r="A436" s="484">
        <v>8</v>
      </c>
      <c r="B436" s="521" t="s">
        <v>4417</v>
      </c>
      <c r="C436" s="484" t="s">
        <v>4084</v>
      </c>
      <c r="D436" s="525">
        <v>2</v>
      </c>
      <c r="E436" s="423"/>
      <c r="F436" s="423">
        <f t="shared" si="18"/>
        <v>0</v>
      </c>
      <c r="G436" s="420"/>
      <c r="H436" s="420"/>
      <c r="I436" s="420"/>
      <c r="J436" s="420"/>
      <c r="K436" s="420"/>
      <c r="L436" s="420"/>
      <c r="M436" s="420"/>
      <c r="N436" s="420"/>
      <c r="O436" s="420"/>
      <c r="P436" s="420"/>
      <c r="Q436" s="420"/>
      <c r="R436" s="420"/>
    </row>
    <row r="437" spans="1:18" ht="51.95">
      <c r="A437" s="484">
        <v>9</v>
      </c>
      <c r="B437" s="521" t="s">
        <v>4418</v>
      </c>
      <c r="C437" s="484" t="s">
        <v>4410</v>
      </c>
      <c r="D437" s="525">
        <v>500</v>
      </c>
      <c r="E437" s="423"/>
      <c r="F437" s="423">
        <f t="shared" si="18"/>
        <v>0</v>
      </c>
      <c r="G437" s="420"/>
      <c r="H437" s="420"/>
      <c r="I437" s="420"/>
      <c r="J437" s="420"/>
      <c r="K437" s="420"/>
      <c r="L437" s="420"/>
      <c r="M437" s="420"/>
      <c r="N437" s="420"/>
      <c r="O437" s="420"/>
      <c r="P437" s="420"/>
      <c r="Q437" s="420"/>
      <c r="R437" s="420"/>
    </row>
    <row r="438" spans="1:18" ht="26.1">
      <c r="A438" s="484">
        <v>10</v>
      </c>
      <c r="B438" s="521" t="s">
        <v>4419</v>
      </c>
      <c r="C438" s="484" t="s">
        <v>4082</v>
      </c>
      <c r="D438" s="525">
        <v>1</v>
      </c>
      <c r="E438" s="423"/>
      <c r="F438" s="423">
        <f t="shared" si="18"/>
        <v>0</v>
      </c>
      <c r="G438" s="420"/>
      <c r="H438" s="420"/>
      <c r="I438" s="420"/>
      <c r="J438" s="420"/>
      <c r="K438" s="420"/>
      <c r="L438" s="420"/>
      <c r="M438" s="420"/>
      <c r="N438" s="420"/>
      <c r="O438" s="420"/>
      <c r="P438" s="420"/>
      <c r="Q438" s="420"/>
      <c r="R438" s="420"/>
    </row>
    <row r="439" spans="1:18" ht="12.95">
      <c r="A439" s="484">
        <v>11</v>
      </c>
      <c r="B439" s="521" t="s">
        <v>4420</v>
      </c>
      <c r="C439" s="484" t="s">
        <v>4082</v>
      </c>
      <c r="D439" s="525">
        <v>1</v>
      </c>
      <c r="E439" s="423"/>
      <c r="F439" s="423">
        <f t="shared" si="18"/>
        <v>0</v>
      </c>
      <c r="G439" s="420"/>
      <c r="H439" s="420"/>
      <c r="I439" s="420"/>
      <c r="J439" s="420"/>
      <c r="K439" s="420"/>
      <c r="L439" s="420"/>
      <c r="M439" s="420"/>
      <c r="N439" s="420"/>
      <c r="O439" s="420"/>
      <c r="P439" s="420"/>
      <c r="Q439" s="420"/>
      <c r="R439" s="420"/>
    </row>
    <row r="440" spans="1:18" ht="78">
      <c r="A440" s="484">
        <v>12</v>
      </c>
      <c r="B440" s="521" t="s">
        <v>4421</v>
      </c>
      <c r="C440" s="484" t="s">
        <v>4410</v>
      </c>
      <c r="D440" s="525">
        <v>2</v>
      </c>
      <c r="E440" s="423"/>
      <c r="F440" s="423">
        <f t="shared" si="18"/>
        <v>0</v>
      </c>
      <c r="G440" s="420"/>
      <c r="H440" s="420"/>
      <c r="I440" s="420"/>
      <c r="J440" s="420"/>
      <c r="K440" s="420"/>
      <c r="L440" s="420"/>
      <c r="M440" s="420"/>
      <c r="N440" s="420"/>
      <c r="O440" s="420"/>
      <c r="P440" s="420"/>
      <c r="Q440" s="420"/>
      <c r="R440" s="420"/>
    </row>
    <row r="441" spans="1:18" ht="39">
      <c r="A441" s="484">
        <v>13</v>
      </c>
      <c r="B441" s="521" t="s">
        <v>4422</v>
      </c>
      <c r="C441" s="484" t="s">
        <v>4423</v>
      </c>
      <c r="D441" s="525">
        <v>2</v>
      </c>
      <c r="E441" s="423"/>
      <c r="F441" s="423">
        <f t="shared" si="18"/>
        <v>0</v>
      </c>
      <c r="G441" s="420"/>
      <c r="H441" s="420"/>
      <c r="I441" s="420"/>
      <c r="J441" s="420"/>
      <c r="K441" s="420"/>
      <c r="L441" s="420"/>
      <c r="M441" s="420"/>
      <c r="N441" s="420"/>
      <c r="O441" s="420"/>
      <c r="P441" s="420"/>
      <c r="Q441" s="420"/>
      <c r="R441" s="420"/>
    </row>
    <row r="442" spans="1:18" ht="39">
      <c r="A442" s="484">
        <v>14</v>
      </c>
      <c r="B442" s="521" t="s">
        <v>4424</v>
      </c>
      <c r="C442" s="484" t="s">
        <v>4410</v>
      </c>
      <c r="D442" s="525">
        <v>200</v>
      </c>
      <c r="E442" s="423"/>
      <c r="F442" s="423">
        <f t="shared" si="18"/>
        <v>0</v>
      </c>
      <c r="G442" s="420"/>
      <c r="H442" s="420"/>
      <c r="I442" s="420"/>
      <c r="J442" s="420"/>
      <c r="K442" s="420"/>
      <c r="L442" s="420"/>
      <c r="M442" s="420"/>
      <c r="N442" s="420"/>
      <c r="O442" s="420"/>
      <c r="P442" s="420"/>
      <c r="Q442" s="420"/>
      <c r="R442" s="420"/>
    </row>
    <row r="443" spans="1:18" ht="51.95">
      <c r="A443" s="484">
        <v>15</v>
      </c>
      <c r="B443" s="521" t="s">
        <v>4425</v>
      </c>
      <c r="C443" s="484" t="s">
        <v>4410</v>
      </c>
      <c r="D443" s="525">
        <v>5</v>
      </c>
      <c r="E443" s="423"/>
      <c r="F443" s="423">
        <f t="shared" si="18"/>
        <v>0</v>
      </c>
      <c r="G443" s="420"/>
      <c r="H443" s="420"/>
      <c r="I443" s="420"/>
      <c r="J443" s="420"/>
      <c r="K443" s="420"/>
      <c r="L443" s="420"/>
      <c r="M443" s="420"/>
      <c r="N443" s="420"/>
      <c r="O443" s="420"/>
      <c r="P443" s="420"/>
      <c r="Q443" s="420"/>
      <c r="R443" s="420"/>
    </row>
    <row r="444" spans="1:18" ht="104.1">
      <c r="A444" s="484">
        <v>16</v>
      </c>
      <c r="B444" s="521" t="s">
        <v>4426</v>
      </c>
      <c r="C444" s="484" t="s">
        <v>4084</v>
      </c>
      <c r="D444" s="525">
        <v>1</v>
      </c>
      <c r="E444" s="423"/>
      <c r="F444" s="423">
        <f t="shared" si="18"/>
        <v>0</v>
      </c>
      <c r="G444" s="420"/>
      <c r="H444" s="420"/>
      <c r="I444" s="420"/>
      <c r="J444" s="420"/>
      <c r="K444" s="420"/>
      <c r="L444" s="420"/>
      <c r="M444" s="420"/>
      <c r="N444" s="420"/>
      <c r="O444" s="420"/>
      <c r="P444" s="420"/>
      <c r="Q444" s="420"/>
      <c r="R444" s="420"/>
    </row>
    <row r="445" spans="1:18" ht="65.099999999999994">
      <c r="A445" s="484">
        <v>17</v>
      </c>
      <c r="B445" s="521" t="s">
        <v>4427</v>
      </c>
      <c r="C445" s="484" t="s">
        <v>4084</v>
      </c>
      <c r="D445" s="525">
        <v>2</v>
      </c>
      <c r="E445" s="423"/>
      <c r="F445" s="423">
        <f t="shared" si="18"/>
        <v>0</v>
      </c>
      <c r="G445" s="420"/>
      <c r="H445" s="420"/>
      <c r="I445" s="420"/>
      <c r="J445" s="420"/>
      <c r="K445" s="420"/>
      <c r="L445" s="420"/>
      <c r="M445" s="420"/>
      <c r="N445" s="420"/>
      <c r="O445" s="420"/>
      <c r="P445" s="420"/>
      <c r="Q445" s="420"/>
      <c r="R445" s="420"/>
    </row>
    <row r="446" spans="1:18" ht="12.95">
      <c r="A446" s="484">
        <v>18</v>
      </c>
      <c r="B446" s="521" t="s">
        <v>4428</v>
      </c>
      <c r="C446" s="484" t="s">
        <v>4084</v>
      </c>
      <c r="D446" s="525">
        <v>4</v>
      </c>
      <c r="E446" s="423"/>
      <c r="F446" s="423">
        <f t="shared" si="18"/>
        <v>0</v>
      </c>
      <c r="G446" s="420"/>
      <c r="H446" s="420"/>
      <c r="I446" s="420"/>
      <c r="J446" s="420"/>
      <c r="K446" s="420"/>
      <c r="L446" s="420"/>
      <c r="M446" s="420"/>
      <c r="N446" s="420"/>
      <c r="O446" s="420"/>
      <c r="P446" s="420"/>
      <c r="Q446" s="420"/>
      <c r="R446" s="420"/>
    </row>
    <row r="447" spans="1:18" ht="12.95">
      <c r="A447" s="484">
        <v>19</v>
      </c>
      <c r="B447" s="521" t="s">
        <v>4429</v>
      </c>
      <c r="C447" s="484" t="s">
        <v>4084</v>
      </c>
      <c r="D447" s="525">
        <v>4</v>
      </c>
      <c r="E447" s="423"/>
      <c r="F447" s="423">
        <f t="shared" si="18"/>
        <v>0</v>
      </c>
      <c r="G447" s="420"/>
      <c r="H447" s="420"/>
      <c r="I447" s="420"/>
      <c r="J447" s="420"/>
      <c r="K447" s="420"/>
      <c r="L447" s="420"/>
      <c r="M447" s="420"/>
      <c r="N447" s="420"/>
      <c r="O447" s="420"/>
      <c r="P447" s="420"/>
      <c r="Q447" s="420"/>
      <c r="R447" s="420"/>
    </row>
    <row r="448" spans="1:18" ht="12.95">
      <c r="A448" s="484">
        <v>20</v>
      </c>
      <c r="B448" s="521" t="s">
        <v>4430</v>
      </c>
      <c r="C448" s="484" t="s">
        <v>4084</v>
      </c>
      <c r="D448" s="525">
        <v>3</v>
      </c>
      <c r="E448" s="423"/>
      <c r="F448" s="423">
        <f t="shared" si="18"/>
        <v>0</v>
      </c>
      <c r="G448" s="420"/>
      <c r="H448" s="420"/>
      <c r="I448" s="420"/>
      <c r="J448" s="420"/>
      <c r="K448" s="420"/>
      <c r="L448" s="420"/>
      <c r="M448" s="420"/>
      <c r="N448" s="420"/>
      <c r="O448" s="420"/>
      <c r="P448" s="420"/>
      <c r="Q448" s="420"/>
      <c r="R448" s="420"/>
    </row>
    <row r="449" spans="1:18" ht="12.95">
      <c r="A449" s="484">
        <v>21</v>
      </c>
      <c r="B449" s="521" t="s">
        <v>4431</v>
      </c>
      <c r="C449" s="484" t="s">
        <v>4084</v>
      </c>
      <c r="D449" s="525">
        <v>6</v>
      </c>
      <c r="E449" s="423"/>
      <c r="F449" s="423">
        <f t="shared" si="18"/>
        <v>0</v>
      </c>
      <c r="G449" s="420"/>
      <c r="H449" s="420"/>
      <c r="I449" s="420"/>
      <c r="J449" s="420"/>
      <c r="K449" s="420"/>
      <c r="L449" s="420"/>
      <c r="M449" s="420"/>
      <c r="N449" s="420"/>
      <c r="O449" s="420"/>
      <c r="P449" s="420"/>
      <c r="Q449" s="420"/>
      <c r="R449" s="420"/>
    </row>
    <row r="450" spans="1:18" ht="12.95">
      <c r="A450" s="484">
        <v>22</v>
      </c>
      <c r="B450" s="521" t="s">
        <v>4432</v>
      </c>
      <c r="C450" s="484" t="s">
        <v>4084</v>
      </c>
      <c r="D450" s="525">
        <v>72</v>
      </c>
      <c r="E450" s="423"/>
      <c r="F450" s="423">
        <f t="shared" si="18"/>
        <v>0</v>
      </c>
      <c r="G450" s="420"/>
      <c r="H450" s="420"/>
      <c r="I450" s="420"/>
      <c r="J450" s="420"/>
      <c r="K450" s="420"/>
      <c r="L450" s="420"/>
      <c r="M450" s="420"/>
      <c r="N450" s="420"/>
      <c r="O450" s="420"/>
      <c r="P450" s="420"/>
      <c r="Q450" s="420"/>
      <c r="R450" s="420"/>
    </row>
    <row r="451" spans="1:18" ht="12.95">
      <c r="A451" s="484">
        <v>23</v>
      </c>
      <c r="B451" s="521" t="s">
        <v>4433</v>
      </c>
      <c r="C451" s="484" t="s">
        <v>4084</v>
      </c>
      <c r="D451" s="525">
        <v>72</v>
      </c>
      <c r="E451" s="423"/>
      <c r="F451" s="423">
        <f t="shared" si="18"/>
        <v>0</v>
      </c>
      <c r="G451" s="420"/>
      <c r="H451" s="420"/>
      <c r="I451" s="420"/>
      <c r="J451" s="420"/>
      <c r="K451" s="420"/>
      <c r="L451" s="420"/>
      <c r="M451" s="420"/>
      <c r="N451" s="420"/>
      <c r="O451" s="420"/>
      <c r="P451" s="420"/>
      <c r="Q451" s="420"/>
      <c r="R451" s="420"/>
    </row>
    <row r="452" spans="1:18" ht="12.95">
      <c r="A452" s="484">
        <v>24</v>
      </c>
      <c r="B452" s="521" t="s">
        <v>4434</v>
      </c>
      <c r="C452" s="484" t="s">
        <v>4084</v>
      </c>
      <c r="D452" s="525">
        <v>24</v>
      </c>
      <c r="E452" s="423"/>
      <c r="F452" s="423">
        <f t="shared" si="18"/>
        <v>0</v>
      </c>
      <c r="G452" s="420"/>
      <c r="H452" s="420"/>
      <c r="I452" s="420"/>
      <c r="J452" s="420"/>
      <c r="K452" s="420"/>
      <c r="L452" s="420"/>
      <c r="M452" s="420"/>
      <c r="N452" s="420"/>
      <c r="O452" s="420"/>
      <c r="P452" s="420"/>
      <c r="Q452" s="420"/>
      <c r="R452" s="420"/>
    </row>
    <row r="453" spans="1:18" ht="26.1">
      <c r="A453" s="484">
        <v>25</v>
      </c>
      <c r="B453" s="521" t="s">
        <v>4435</v>
      </c>
      <c r="C453" s="484" t="s">
        <v>4084</v>
      </c>
      <c r="D453" s="525">
        <v>1</v>
      </c>
      <c r="E453" s="423"/>
      <c r="F453" s="423">
        <f t="shared" si="18"/>
        <v>0</v>
      </c>
      <c r="G453" s="420"/>
      <c r="H453" s="420"/>
      <c r="I453" s="420"/>
      <c r="J453" s="420"/>
      <c r="K453" s="420"/>
      <c r="L453" s="420"/>
      <c r="M453" s="420"/>
      <c r="N453" s="420"/>
      <c r="O453" s="420"/>
      <c r="P453" s="420"/>
      <c r="Q453" s="420"/>
      <c r="R453" s="420"/>
    </row>
    <row r="454" spans="1:18" ht="39">
      <c r="A454" s="484">
        <v>26</v>
      </c>
      <c r="B454" s="521" t="s">
        <v>4422</v>
      </c>
      <c r="C454" s="484" t="s">
        <v>4410</v>
      </c>
      <c r="D454" s="525">
        <v>400</v>
      </c>
      <c r="E454" s="423"/>
      <c r="F454" s="423">
        <f t="shared" si="18"/>
        <v>0</v>
      </c>
      <c r="G454" s="420"/>
      <c r="H454" s="420"/>
      <c r="I454" s="420"/>
      <c r="J454" s="420"/>
      <c r="K454" s="420"/>
      <c r="L454" s="420"/>
      <c r="M454" s="420"/>
      <c r="N454" s="420"/>
      <c r="O454" s="420"/>
      <c r="P454" s="420"/>
      <c r="Q454" s="420"/>
      <c r="R454" s="420"/>
    </row>
    <row r="455" spans="1:18" ht="26.1">
      <c r="A455" s="484">
        <v>27</v>
      </c>
      <c r="B455" s="521" t="s">
        <v>4436</v>
      </c>
      <c r="C455" s="484" t="s">
        <v>4084</v>
      </c>
      <c r="D455" s="525">
        <v>3</v>
      </c>
      <c r="E455" s="423"/>
      <c r="F455" s="423">
        <f t="shared" si="18"/>
        <v>0</v>
      </c>
      <c r="G455" s="420"/>
      <c r="H455" s="420"/>
      <c r="I455" s="420"/>
      <c r="J455" s="420"/>
      <c r="K455" s="420"/>
      <c r="L455" s="420"/>
      <c r="M455" s="420"/>
      <c r="N455" s="420"/>
      <c r="O455" s="420"/>
      <c r="P455" s="420"/>
      <c r="Q455" s="420"/>
      <c r="R455" s="420"/>
    </row>
    <row r="456" spans="1:18" ht="12.95">
      <c r="A456" s="484">
        <v>28</v>
      </c>
      <c r="B456" s="521" t="s">
        <v>4437</v>
      </c>
      <c r="C456" s="484" t="s">
        <v>4410</v>
      </c>
      <c r="D456" s="525">
        <v>60</v>
      </c>
      <c r="E456" s="423"/>
      <c r="F456" s="423">
        <f t="shared" si="18"/>
        <v>0</v>
      </c>
      <c r="G456" s="420"/>
      <c r="H456" s="420"/>
      <c r="I456" s="420"/>
      <c r="J456" s="420"/>
      <c r="K456" s="420"/>
      <c r="L456" s="420"/>
      <c r="M456" s="420"/>
      <c r="N456" s="420"/>
      <c r="O456" s="420"/>
      <c r="P456" s="420"/>
      <c r="Q456" s="420"/>
      <c r="R456" s="420"/>
    </row>
    <row r="457" spans="1:18" ht="39">
      <c r="A457" s="484">
        <v>29</v>
      </c>
      <c r="B457" s="521" t="s">
        <v>4438</v>
      </c>
      <c r="C457" s="484" t="s">
        <v>4410</v>
      </c>
      <c r="D457" s="525">
        <v>20</v>
      </c>
      <c r="E457" s="423"/>
      <c r="F457" s="423">
        <f t="shared" si="18"/>
        <v>0</v>
      </c>
      <c r="G457" s="420"/>
      <c r="H457" s="420"/>
      <c r="I457" s="420"/>
      <c r="J457" s="420"/>
      <c r="K457" s="420"/>
      <c r="L457" s="420"/>
      <c r="M457" s="420"/>
      <c r="N457" s="420"/>
      <c r="O457" s="420"/>
      <c r="P457" s="420"/>
      <c r="Q457" s="420"/>
      <c r="R457" s="420"/>
    </row>
    <row r="458" spans="1:18" ht="26.1">
      <c r="A458" s="484">
        <v>30</v>
      </c>
      <c r="B458" s="521" t="s">
        <v>4439</v>
      </c>
      <c r="C458" s="484" t="s">
        <v>4410</v>
      </c>
      <c r="D458" s="525">
        <v>20</v>
      </c>
      <c r="E458" s="423"/>
      <c r="F458" s="423">
        <f t="shared" si="18"/>
        <v>0</v>
      </c>
      <c r="G458" s="420"/>
      <c r="H458" s="420"/>
      <c r="I458" s="420"/>
      <c r="J458" s="420"/>
      <c r="K458" s="420"/>
      <c r="L458" s="420"/>
      <c r="M458" s="420"/>
      <c r="N458" s="420"/>
      <c r="O458" s="420"/>
      <c r="P458" s="420"/>
      <c r="Q458" s="420"/>
      <c r="R458" s="420"/>
    </row>
    <row r="459" spans="1:18" ht="65.099999999999994">
      <c r="A459" s="484">
        <v>31</v>
      </c>
      <c r="B459" s="521" t="s">
        <v>4440</v>
      </c>
      <c r="C459" s="484" t="s">
        <v>4084</v>
      </c>
      <c r="D459" s="525">
        <v>1</v>
      </c>
      <c r="E459" s="423"/>
      <c r="F459" s="423">
        <f t="shared" si="18"/>
        <v>0</v>
      </c>
      <c r="G459" s="420"/>
      <c r="H459" s="420"/>
      <c r="I459" s="420"/>
      <c r="J459" s="420"/>
      <c r="K459" s="420"/>
      <c r="L459" s="420"/>
      <c r="M459" s="420"/>
      <c r="N459" s="420"/>
      <c r="O459" s="420"/>
      <c r="P459" s="420"/>
      <c r="Q459" s="420"/>
      <c r="R459" s="420"/>
    </row>
    <row r="460" spans="1:18" ht="12.95">
      <c r="A460" s="484">
        <v>32</v>
      </c>
      <c r="B460" s="521" t="s">
        <v>4441</v>
      </c>
      <c r="C460" s="484" t="s">
        <v>4084</v>
      </c>
      <c r="D460" s="525">
        <v>2</v>
      </c>
      <c r="E460" s="423"/>
      <c r="F460" s="423">
        <f t="shared" si="18"/>
        <v>0</v>
      </c>
      <c r="G460" s="420"/>
      <c r="H460" s="420"/>
      <c r="I460" s="420"/>
      <c r="J460" s="420"/>
      <c r="K460" s="420"/>
      <c r="L460" s="420"/>
      <c r="M460" s="420"/>
      <c r="N460" s="420"/>
      <c r="O460" s="420"/>
      <c r="P460" s="420"/>
      <c r="Q460" s="420"/>
      <c r="R460" s="420"/>
    </row>
    <row r="461" spans="1:18" ht="12.95">
      <c r="A461" s="484">
        <v>33</v>
      </c>
      <c r="B461" s="521" t="s">
        <v>4429</v>
      </c>
      <c r="C461" s="484" t="s">
        <v>4084</v>
      </c>
      <c r="D461" s="525">
        <v>2</v>
      </c>
      <c r="E461" s="423"/>
      <c r="F461" s="423">
        <f t="shared" si="18"/>
        <v>0</v>
      </c>
      <c r="G461" s="420"/>
      <c r="H461" s="420"/>
      <c r="I461" s="420"/>
      <c r="J461" s="420"/>
      <c r="K461" s="420"/>
      <c r="L461" s="420"/>
      <c r="M461" s="420"/>
      <c r="N461" s="420"/>
      <c r="O461" s="420"/>
      <c r="P461" s="420"/>
      <c r="Q461" s="420"/>
      <c r="R461" s="420"/>
    </row>
    <row r="462" spans="1:18" ht="12.95">
      <c r="A462" s="484">
        <v>34</v>
      </c>
      <c r="B462" s="521" t="s">
        <v>4442</v>
      </c>
      <c r="C462" s="484" t="s">
        <v>4084</v>
      </c>
      <c r="D462" s="525">
        <v>4</v>
      </c>
      <c r="E462" s="423"/>
      <c r="F462" s="423">
        <f t="shared" si="18"/>
        <v>0</v>
      </c>
      <c r="G462" s="420"/>
      <c r="H462" s="420"/>
      <c r="I462" s="420"/>
      <c r="J462" s="420"/>
      <c r="K462" s="420"/>
      <c r="L462" s="420"/>
      <c r="M462" s="420"/>
      <c r="N462" s="420"/>
      <c r="O462" s="420"/>
      <c r="P462" s="420"/>
      <c r="Q462" s="420"/>
      <c r="R462" s="420"/>
    </row>
    <row r="463" spans="1:18" ht="12.95">
      <c r="A463" s="484">
        <v>35</v>
      </c>
      <c r="B463" s="521" t="s">
        <v>4432</v>
      </c>
      <c r="C463" s="484" t="s">
        <v>4084</v>
      </c>
      <c r="D463" s="525">
        <v>24</v>
      </c>
      <c r="E463" s="423"/>
      <c r="F463" s="423">
        <f t="shared" si="18"/>
        <v>0</v>
      </c>
      <c r="G463" s="420"/>
      <c r="H463" s="420"/>
      <c r="I463" s="420"/>
      <c r="J463" s="420"/>
      <c r="K463" s="420"/>
      <c r="L463" s="420"/>
      <c r="M463" s="420"/>
      <c r="N463" s="420"/>
      <c r="O463" s="420"/>
      <c r="P463" s="420"/>
      <c r="Q463" s="420"/>
      <c r="R463" s="420"/>
    </row>
    <row r="464" spans="1:18" ht="12.95">
      <c r="A464" s="484">
        <v>36</v>
      </c>
      <c r="B464" s="521" t="s">
        <v>4443</v>
      </c>
      <c r="C464" s="484" t="s">
        <v>4084</v>
      </c>
      <c r="D464" s="525">
        <v>24</v>
      </c>
      <c r="E464" s="423"/>
      <c r="F464" s="423">
        <f t="shared" si="18"/>
        <v>0</v>
      </c>
      <c r="G464" s="420"/>
      <c r="H464" s="420"/>
      <c r="I464" s="420"/>
      <c r="J464" s="420"/>
      <c r="K464" s="420"/>
      <c r="L464" s="420"/>
      <c r="M464" s="420"/>
      <c r="N464" s="420"/>
      <c r="O464" s="420"/>
      <c r="P464" s="420"/>
      <c r="Q464" s="420"/>
      <c r="R464" s="420"/>
    </row>
    <row r="465" spans="1:18" ht="12.95">
      <c r="A465" s="484">
        <v>37</v>
      </c>
      <c r="B465" s="521" t="s">
        <v>4434</v>
      </c>
      <c r="C465" s="484" t="s">
        <v>4084</v>
      </c>
      <c r="D465" s="525">
        <v>24</v>
      </c>
      <c r="E465" s="423"/>
      <c r="F465" s="423">
        <f t="shared" si="18"/>
        <v>0</v>
      </c>
      <c r="G465" s="420"/>
      <c r="H465" s="420"/>
      <c r="I465" s="420"/>
      <c r="J465" s="420"/>
      <c r="K465" s="420"/>
      <c r="L465" s="420"/>
      <c r="M465" s="420"/>
      <c r="N465" s="420"/>
      <c r="O465" s="420"/>
      <c r="P465" s="420"/>
      <c r="Q465" s="420"/>
      <c r="R465" s="420"/>
    </row>
    <row r="466" spans="1:18" ht="26.1">
      <c r="A466" s="484">
        <v>38</v>
      </c>
      <c r="B466" s="521" t="s">
        <v>4435</v>
      </c>
      <c r="C466" s="484" t="s">
        <v>4084</v>
      </c>
      <c r="D466" s="525">
        <v>1</v>
      </c>
      <c r="E466" s="423"/>
      <c r="F466" s="423">
        <f t="shared" si="18"/>
        <v>0</v>
      </c>
      <c r="G466" s="420"/>
      <c r="H466" s="420"/>
      <c r="I466" s="420"/>
      <c r="J466" s="420"/>
      <c r="K466" s="420"/>
      <c r="L466" s="420"/>
      <c r="M466" s="420"/>
      <c r="N466" s="420"/>
      <c r="O466" s="420"/>
      <c r="P466" s="420"/>
      <c r="Q466" s="420"/>
      <c r="R466" s="420"/>
    </row>
    <row r="467" spans="1:18" ht="12.95">
      <c r="A467" s="484">
        <v>39</v>
      </c>
      <c r="B467" s="521" t="s">
        <v>4444</v>
      </c>
      <c r="C467" s="484" t="s">
        <v>4084</v>
      </c>
      <c r="D467" s="525">
        <v>1</v>
      </c>
      <c r="E467" s="423"/>
      <c r="F467" s="423">
        <f t="shared" si="18"/>
        <v>0</v>
      </c>
      <c r="G467" s="420"/>
      <c r="H467" s="420"/>
      <c r="I467" s="420"/>
      <c r="J467" s="420"/>
      <c r="K467" s="420"/>
      <c r="L467" s="420"/>
      <c r="M467" s="420"/>
      <c r="N467" s="420"/>
      <c r="O467" s="420"/>
      <c r="P467" s="420"/>
      <c r="Q467" s="420"/>
      <c r="R467" s="420"/>
    </row>
    <row r="468" spans="1:18">
      <c r="A468" s="492"/>
      <c r="B468" s="493"/>
      <c r="C468" s="492"/>
      <c r="D468" s="492"/>
      <c r="E468" s="427" t="s">
        <v>4078</v>
      </c>
      <c r="F468" s="428">
        <f>SUM(F429:F467)</f>
        <v>0</v>
      </c>
      <c r="G468" s="420"/>
      <c r="H468" s="420"/>
      <c r="I468" s="420"/>
      <c r="J468" s="420"/>
      <c r="K468" s="420"/>
      <c r="L468" s="420"/>
      <c r="M468" s="420"/>
      <c r="N468" s="420"/>
      <c r="O468" s="420"/>
      <c r="P468" s="420"/>
      <c r="Q468" s="420"/>
      <c r="R468" s="420"/>
    </row>
    <row r="469" spans="1:18">
      <c r="A469" s="492"/>
      <c r="B469" s="493"/>
      <c r="C469" s="492"/>
      <c r="D469" s="492"/>
      <c r="E469" s="427" t="s">
        <v>4079</v>
      </c>
      <c r="F469" s="428">
        <f>F468*19%</f>
        <v>0</v>
      </c>
      <c r="G469" s="420"/>
      <c r="H469" s="420"/>
      <c r="I469" s="420"/>
      <c r="J469" s="420"/>
      <c r="K469" s="420"/>
      <c r="L469" s="420"/>
      <c r="M469" s="420"/>
      <c r="N469" s="420"/>
      <c r="O469" s="420"/>
      <c r="P469" s="420"/>
      <c r="Q469" s="420"/>
      <c r="R469" s="420"/>
    </row>
    <row r="470" spans="1:18">
      <c r="A470" s="492"/>
      <c r="B470" s="493"/>
      <c r="C470" s="492"/>
      <c r="D470" s="492"/>
      <c r="E470" s="427" t="s">
        <v>4080</v>
      </c>
      <c r="F470" s="428">
        <f>F468+F469</f>
        <v>0</v>
      </c>
      <c r="H470" s="420"/>
      <c r="I470" s="420"/>
      <c r="J470" s="420"/>
      <c r="K470" s="420"/>
      <c r="L470" s="420"/>
      <c r="M470" s="420"/>
      <c r="N470" s="420"/>
      <c r="O470" s="420"/>
      <c r="P470" s="420"/>
      <c r="Q470" s="420"/>
      <c r="R470" s="420"/>
    </row>
    <row r="471" spans="1:18">
      <c r="A471" s="479"/>
      <c r="B471" s="480"/>
      <c r="C471" s="479"/>
      <c r="D471" s="479"/>
      <c r="E471" s="429"/>
      <c r="F471" s="420"/>
      <c r="G471" s="420"/>
      <c r="H471" s="420"/>
      <c r="I471" s="420"/>
      <c r="J471" s="420"/>
      <c r="K471" s="420"/>
      <c r="L471" s="420"/>
      <c r="M471" s="420"/>
      <c r="N471" s="420"/>
      <c r="O471" s="420"/>
      <c r="P471" s="420"/>
      <c r="Q471" s="420"/>
      <c r="R471" s="420"/>
    </row>
    <row r="472" spans="1:18">
      <c r="A472" s="479"/>
      <c r="B472" s="480"/>
      <c r="C472" s="479"/>
      <c r="D472" s="479"/>
      <c r="E472" s="429"/>
      <c r="F472" s="420"/>
      <c r="G472" s="420"/>
      <c r="H472" s="420"/>
      <c r="I472" s="420"/>
      <c r="J472" s="420"/>
      <c r="K472" s="420"/>
      <c r="L472" s="420"/>
      <c r="M472" s="420"/>
      <c r="N472" s="420"/>
      <c r="O472" s="420"/>
      <c r="P472" s="420"/>
      <c r="Q472" s="420"/>
      <c r="R472" s="420"/>
    </row>
    <row r="473" spans="1:18">
      <c r="A473" s="481" t="s">
        <v>4445</v>
      </c>
      <c r="B473" s="481"/>
      <c r="C473" s="481"/>
      <c r="D473" s="481"/>
      <c r="E473" s="456"/>
      <c r="F473" s="456"/>
      <c r="G473" s="420"/>
      <c r="H473" s="420"/>
      <c r="I473" s="420"/>
      <c r="J473" s="420"/>
      <c r="K473" s="420"/>
      <c r="L473" s="420"/>
      <c r="M473" s="420"/>
      <c r="N473" s="420"/>
      <c r="O473" s="420"/>
      <c r="P473" s="420"/>
      <c r="Q473" s="420"/>
      <c r="R473" s="420"/>
    </row>
    <row r="474" spans="1:18" ht="12.95">
      <c r="A474" s="482" t="s">
        <v>3985</v>
      </c>
      <c r="B474" s="482" t="s">
        <v>4004</v>
      </c>
      <c r="C474" s="482" t="s">
        <v>4005</v>
      </c>
      <c r="D474" s="561" t="s">
        <v>4408</v>
      </c>
      <c r="E474" s="430" t="s">
        <v>4006</v>
      </c>
      <c r="F474" s="431" t="s">
        <v>4007</v>
      </c>
      <c r="G474" s="420"/>
      <c r="H474" s="420"/>
      <c r="I474" s="420"/>
      <c r="J474" s="420"/>
      <c r="K474" s="420"/>
      <c r="L474" s="420"/>
      <c r="M474" s="420"/>
      <c r="N474" s="420"/>
      <c r="O474" s="420"/>
      <c r="P474" s="420"/>
      <c r="Q474" s="420"/>
      <c r="R474" s="420"/>
    </row>
    <row r="475" spans="1:18" ht="12.95">
      <c r="A475" s="484">
        <v>1</v>
      </c>
      <c r="B475" s="521" t="s">
        <v>4446</v>
      </c>
      <c r="C475" s="484" t="s">
        <v>4082</v>
      </c>
      <c r="D475" s="525">
        <v>1</v>
      </c>
      <c r="E475" s="423"/>
      <c r="F475" s="423">
        <f>E475*D475</f>
        <v>0</v>
      </c>
      <c r="G475" s="420"/>
      <c r="H475" s="420"/>
      <c r="I475" s="420"/>
      <c r="J475" s="420"/>
      <c r="K475" s="420"/>
      <c r="L475" s="420"/>
      <c r="M475" s="420"/>
      <c r="N475" s="420"/>
      <c r="O475" s="420"/>
      <c r="P475" s="420"/>
      <c r="Q475" s="420"/>
      <c r="R475" s="420"/>
    </row>
    <row r="476" spans="1:18" ht="12.95">
      <c r="A476" s="484">
        <v>2</v>
      </c>
      <c r="B476" s="521" t="s">
        <v>4447</v>
      </c>
      <c r="C476" s="484" t="s">
        <v>4082</v>
      </c>
      <c r="D476" s="525">
        <v>1</v>
      </c>
      <c r="E476" s="423"/>
      <c r="F476" s="423">
        <f>E476*D476</f>
        <v>0</v>
      </c>
      <c r="G476" s="420"/>
      <c r="H476" s="420"/>
      <c r="I476" s="420"/>
      <c r="J476" s="420"/>
      <c r="K476" s="420"/>
      <c r="L476" s="420"/>
      <c r="M476" s="420"/>
      <c r="N476" s="420"/>
      <c r="O476" s="420"/>
      <c r="P476" s="420"/>
      <c r="Q476" s="420"/>
      <c r="R476" s="420"/>
    </row>
    <row r="477" spans="1:18">
      <c r="A477" s="479"/>
      <c r="B477" s="480"/>
      <c r="C477" s="479"/>
      <c r="D477" s="479"/>
      <c r="E477" s="427" t="s">
        <v>4078</v>
      </c>
      <c r="F477" s="428">
        <f>SUM(F475:F476)</f>
        <v>0</v>
      </c>
      <c r="G477" s="420"/>
      <c r="H477" s="420"/>
      <c r="I477" s="420"/>
      <c r="J477" s="420"/>
      <c r="K477" s="420"/>
      <c r="L477" s="420"/>
      <c r="M477" s="420"/>
      <c r="N477" s="420"/>
      <c r="O477" s="420"/>
      <c r="P477" s="420"/>
      <c r="Q477" s="420"/>
      <c r="R477" s="420"/>
    </row>
    <row r="478" spans="1:18">
      <c r="A478" s="479"/>
      <c r="B478" s="480"/>
      <c r="C478" s="479"/>
      <c r="D478" s="479"/>
      <c r="E478" s="427" t="s">
        <v>4079</v>
      </c>
      <c r="F478" s="428">
        <f>F477*19%</f>
        <v>0</v>
      </c>
      <c r="G478" s="420"/>
      <c r="H478" s="420"/>
      <c r="I478" s="420"/>
      <c r="J478" s="420"/>
      <c r="K478" s="420"/>
      <c r="L478" s="420"/>
      <c r="M478" s="420"/>
      <c r="N478" s="420"/>
      <c r="O478" s="420"/>
      <c r="P478" s="420"/>
      <c r="Q478" s="420"/>
      <c r="R478" s="420"/>
    </row>
    <row r="479" spans="1:18">
      <c r="A479" s="479"/>
      <c r="B479" s="480"/>
      <c r="C479" s="479"/>
      <c r="D479" s="479"/>
      <c r="E479" s="427" t="s">
        <v>4080</v>
      </c>
      <c r="F479" s="428">
        <f>F477+F478</f>
        <v>0</v>
      </c>
      <c r="G479" s="420"/>
      <c r="H479" s="420"/>
      <c r="I479" s="420"/>
      <c r="J479" s="420"/>
      <c r="K479" s="420"/>
      <c r="L479" s="420"/>
      <c r="M479" s="420"/>
      <c r="N479" s="420"/>
      <c r="O479" s="420"/>
      <c r="P479" s="420"/>
      <c r="Q479" s="420"/>
      <c r="R479" s="420"/>
    </row>
    <row r="480" spans="1:18">
      <c r="A480" s="479"/>
      <c r="B480" s="480"/>
      <c r="C480" s="479"/>
      <c r="D480" s="479"/>
      <c r="E480" s="429"/>
      <c r="F480" s="420"/>
      <c r="G480" s="420"/>
      <c r="H480" s="420"/>
      <c r="I480" s="420"/>
      <c r="J480" s="420"/>
      <c r="K480" s="420"/>
      <c r="L480" s="420"/>
      <c r="M480" s="420"/>
      <c r="N480" s="420"/>
      <c r="O480" s="420"/>
      <c r="P480" s="420"/>
      <c r="Q480" s="420"/>
      <c r="R480" s="420"/>
    </row>
    <row r="481" spans="1:18">
      <c r="A481" s="479"/>
      <c r="B481" s="480"/>
      <c r="C481" s="479"/>
      <c r="D481" s="479"/>
      <c r="E481" s="429"/>
      <c r="F481" s="420"/>
      <c r="G481" s="420"/>
      <c r="H481" s="420"/>
      <c r="I481" s="420"/>
      <c r="J481" s="420"/>
      <c r="K481" s="420"/>
      <c r="L481" s="420"/>
      <c r="M481" s="420"/>
      <c r="N481" s="420"/>
      <c r="O481" s="420"/>
      <c r="P481" s="420"/>
      <c r="Q481" s="420"/>
      <c r="R481" s="420"/>
    </row>
    <row r="482" spans="1:18">
      <c r="A482" s="481" t="s">
        <v>4448</v>
      </c>
      <c r="B482" s="481"/>
      <c r="C482" s="481"/>
      <c r="D482" s="481"/>
      <c r="E482" s="456"/>
      <c r="F482" s="456"/>
      <c r="G482" s="420"/>
      <c r="H482" s="420"/>
      <c r="I482" s="420"/>
      <c r="J482" s="420"/>
      <c r="K482" s="420"/>
      <c r="L482" s="420"/>
      <c r="M482" s="420"/>
      <c r="N482" s="420"/>
      <c r="O482" s="420"/>
      <c r="P482" s="420"/>
      <c r="Q482" s="420"/>
      <c r="R482" s="420"/>
    </row>
    <row r="483" spans="1:18" ht="12.95">
      <c r="A483" s="562" t="s">
        <v>3985</v>
      </c>
      <c r="B483" s="562" t="s">
        <v>4004</v>
      </c>
      <c r="C483" s="562" t="s">
        <v>4005</v>
      </c>
      <c r="D483" s="520" t="s">
        <v>4408</v>
      </c>
      <c r="E483" s="450" t="s">
        <v>4006</v>
      </c>
      <c r="F483" s="451" t="s">
        <v>4007</v>
      </c>
      <c r="G483" s="420"/>
      <c r="H483" s="420"/>
      <c r="I483" s="420"/>
      <c r="J483" s="420"/>
      <c r="K483" s="420"/>
      <c r="L483" s="420"/>
      <c r="M483" s="420"/>
      <c r="N483" s="420"/>
      <c r="O483" s="420"/>
      <c r="P483" s="420"/>
      <c r="Q483" s="420"/>
      <c r="R483" s="420"/>
    </row>
    <row r="484" spans="1:18" ht="39">
      <c r="A484" s="484" t="s">
        <v>4449</v>
      </c>
      <c r="B484" s="521" t="s">
        <v>4450</v>
      </c>
      <c r="C484" s="484" t="s">
        <v>326</v>
      </c>
      <c r="D484" s="525">
        <v>38</v>
      </c>
      <c r="E484" s="423"/>
      <c r="F484" s="423">
        <f t="shared" ref="F484:F501" si="19">E484*D484</f>
        <v>0</v>
      </c>
      <c r="G484" s="420"/>
      <c r="H484" s="420"/>
      <c r="I484" s="420"/>
      <c r="J484" s="420"/>
      <c r="K484" s="420"/>
      <c r="L484" s="420"/>
      <c r="M484" s="420"/>
      <c r="N484" s="420"/>
      <c r="O484" s="420"/>
      <c r="P484" s="420"/>
      <c r="Q484" s="420"/>
      <c r="R484" s="420"/>
    </row>
    <row r="485" spans="1:18" ht="39">
      <c r="A485" s="484" t="s">
        <v>4451</v>
      </c>
      <c r="B485" s="521" t="s">
        <v>4452</v>
      </c>
      <c r="C485" s="484" t="s">
        <v>326</v>
      </c>
      <c r="D485" s="525">
        <v>2</v>
      </c>
      <c r="E485" s="423"/>
      <c r="F485" s="423">
        <f t="shared" si="19"/>
        <v>0</v>
      </c>
      <c r="G485" s="420"/>
      <c r="H485" s="420"/>
      <c r="I485" s="420"/>
      <c r="J485" s="420"/>
      <c r="K485" s="420"/>
      <c r="L485" s="420"/>
      <c r="M485" s="420"/>
      <c r="N485" s="420"/>
      <c r="O485" s="420"/>
      <c r="P485" s="420"/>
      <c r="Q485" s="420"/>
      <c r="R485" s="420"/>
    </row>
    <row r="486" spans="1:18" ht="39">
      <c r="A486" s="484" t="s">
        <v>4453</v>
      </c>
      <c r="B486" s="521" t="s">
        <v>4454</v>
      </c>
      <c r="C486" s="484" t="s">
        <v>326</v>
      </c>
      <c r="D486" s="525">
        <v>2</v>
      </c>
      <c r="E486" s="423"/>
      <c r="F486" s="423">
        <f t="shared" si="19"/>
        <v>0</v>
      </c>
      <c r="G486" s="420"/>
      <c r="H486" s="420"/>
      <c r="I486" s="420"/>
      <c r="J486" s="420"/>
      <c r="K486" s="420"/>
      <c r="L486" s="420"/>
      <c r="M486" s="420"/>
      <c r="N486" s="420"/>
      <c r="O486" s="420"/>
      <c r="P486" s="420"/>
      <c r="Q486" s="420"/>
      <c r="R486" s="420"/>
    </row>
    <row r="487" spans="1:18" ht="26.1">
      <c r="A487" s="484" t="s">
        <v>4455</v>
      </c>
      <c r="B487" s="521" t="s">
        <v>4456</v>
      </c>
      <c r="C487" s="484" t="s">
        <v>326</v>
      </c>
      <c r="D487" s="525">
        <v>4</v>
      </c>
      <c r="E487" s="423"/>
      <c r="F487" s="423">
        <f t="shared" si="19"/>
        <v>0</v>
      </c>
      <c r="G487" s="420"/>
      <c r="H487" s="420"/>
      <c r="I487" s="420"/>
      <c r="J487" s="420"/>
      <c r="K487" s="420"/>
      <c r="L487" s="420"/>
      <c r="M487" s="420"/>
      <c r="N487" s="420"/>
      <c r="O487" s="420"/>
      <c r="P487" s="420"/>
      <c r="Q487" s="420"/>
      <c r="R487" s="420"/>
    </row>
    <row r="488" spans="1:18" ht="26.1">
      <c r="A488" s="484" t="s">
        <v>4457</v>
      </c>
      <c r="B488" s="521" t="s">
        <v>4458</v>
      </c>
      <c r="C488" s="484" t="s">
        <v>326</v>
      </c>
      <c r="D488" s="525">
        <v>43</v>
      </c>
      <c r="E488" s="423"/>
      <c r="F488" s="423">
        <f t="shared" si="19"/>
        <v>0</v>
      </c>
      <c r="G488" s="420"/>
      <c r="H488" s="420"/>
      <c r="I488" s="420"/>
      <c r="J488" s="420"/>
      <c r="K488" s="420"/>
      <c r="L488" s="420"/>
      <c r="M488" s="420"/>
      <c r="N488" s="420"/>
      <c r="O488" s="420"/>
      <c r="P488" s="420"/>
      <c r="Q488" s="420"/>
      <c r="R488" s="420"/>
    </row>
    <row r="489" spans="1:18" ht="39">
      <c r="A489" s="484" t="s">
        <v>4459</v>
      </c>
      <c r="B489" s="521" t="s">
        <v>4460</v>
      </c>
      <c r="C489" s="484" t="s">
        <v>326</v>
      </c>
      <c r="D489" s="525">
        <v>223</v>
      </c>
      <c r="E489" s="423"/>
      <c r="F489" s="423">
        <f t="shared" si="19"/>
        <v>0</v>
      </c>
      <c r="G489" s="420"/>
      <c r="H489" s="420"/>
      <c r="I489" s="420"/>
      <c r="J489" s="420"/>
      <c r="K489" s="420"/>
      <c r="L489" s="420"/>
      <c r="M489" s="420"/>
      <c r="N489" s="420"/>
      <c r="O489" s="420"/>
      <c r="P489" s="420"/>
      <c r="Q489" s="420"/>
      <c r="R489" s="420"/>
    </row>
    <row r="490" spans="1:18" ht="39">
      <c r="A490" s="484" t="s">
        <v>4461</v>
      </c>
      <c r="B490" s="521" t="s">
        <v>4462</v>
      </c>
      <c r="C490" s="484" t="s">
        <v>326</v>
      </c>
      <c r="D490" s="525">
        <v>15</v>
      </c>
      <c r="E490" s="423"/>
      <c r="F490" s="423">
        <f t="shared" si="19"/>
        <v>0</v>
      </c>
      <c r="G490" s="420"/>
      <c r="H490" s="420"/>
      <c r="I490" s="420"/>
      <c r="J490" s="420"/>
      <c r="K490" s="420"/>
      <c r="L490" s="420"/>
      <c r="M490" s="420"/>
      <c r="N490" s="420"/>
      <c r="O490" s="420"/>
      <c r="P490" s="420"/>
      <c r="Q490" s="420"/>
      <c r="R490" s="420"/>
    </row>
    <row r="491" spans="1:18" ht="39">
      <c r="A491" s="484" t="s">
        <v>4463</v>
      </c>
      <c r="B491" s="521" t="s">
        <v>4464</v>
      </c>
      <c r="C491" s="484" t="s">
        <v>326</v>
      </c>
      <c r="D491" s="525">
        <v>18</v>
      </c>
      <c r="E491" s="423"/>
      <c r="F491" s="423">
        <f t="shared" si="19"/>
        <v>0</v>
      </c>
      <c r="G491" s="420"/>
      <c r="H491" s="420"/>
      <c r="I491" s="420"/>
      <c r="J491" s="420"/>
      <c r="K491" s="420"/>
      <c r="L491" s="420"/>
      <c r="M491" s="420"/>
      <c r="N491" s="420"/>
      <c r="O491" s="420"/>
      <c r="P491" s="420"/>
      <c r="Q491" s="420"/>
      <c r="R491" s="420"/>
    </row>
    <row r="492" spans="1:18" ht="26.1">
      <c r="A492" s="484" t="s">
        <v>4465</v>
      </c>
      <c r="B492" s="521" t="s">
        <v>4466</v>
      </c>
      <c r="C492" s="484" t="s">
        <v>326</v>
      </c>
      <c r="D492" s="525">
        <v>272</v>
      </c>
      <c r="E492" s="423"/>
      <c r="F492" s="423">
        <f t="shared" si="19"/>
        <v>0</v>
      </c>
      <c r="G492" s="420"/>
      <c r="H492" s="420"/>
      <c r="I492" s="420"/>
      <c r="J492" s="420"/>
      <c r="K492" s="420"/>
      <c r="L492" s="420"/>
      <c r="M492" s="420"/>
      <c r="N492" s="420"/>
      <c r="O492" s="420"/>
      <c r="P492" s="420"/>
      <c r="Q492" s="420"/>
      <c r="R492" s="420"/>
    </row>
    <row r="493" spans="1:18" ht="26.1">
      <c r="A493" s="484" t="s">
        <v>4467</v>
      </c>
      <c r="B493" s="521" t="s">
        <v>4468</v>
      </c>
      <c r="C493" s="484" t="s">
        <v>326</v>
      </c>
      <c r="D493" s="525">
        <v>1</v>
      </c>
      <c r="E493" s="423"/>
      <c r="F493" s="423">
        <f t="shared" si="19"/>
        <v>0</v>
      </c>
      <c r="G493" s="420"/>
      <c r="H493" s="420"/>
      <c r="I493" s="420"/>
      <c r="J493" s="420"/>
      <c r="K493" s="420"/>
      <c r="L493" s="420"/>
      <c r="M493" s="420"/>
      <c r="N493" s="420"/>
      <c r="O493" s="420"/>
      <c r="P493" s="420"/>
      <c r="Q493" s="420"/>
      <c r="R493" s="420"/>
    </row>
    <row r="494" spans="1:18" ht="39">
      <c r="A494" s="484" t="s">
        <v>4469</v>
      </c>
      <c r="B494" s="521" t="s">
        <v>4470</v>
      </c>
      <c r="C494" s="484" t="s">
        <v>326</v>
      </c>
      <c r="D494" s="525">
        <v>5</v>
      </c>
      <c r="E494" s="423"/>
      <c r="F494" s="423">
        <f t="shared" si="19"/>
        <v>0</v>
      </c>
      <c r="G494" s="420"/>
      <c r="H494" s="420"/>
      <c r="I494" s="420"/>
      <c r="J494" s="420"/>
      <c r="K494" s="420"/>
      <c r="L494" s="420"/>
      <c r="M494" s="420"/>
      <c r="N494" s="420"/>
      <c r="O494" s="420"/>
      <c r="P494" s="420"/>
      <c r="Q494" s="420"/>
      <c r="R494" s="420"/>
    </row>
    <row r="495" spans="1:18" ht="39">
      <c r="A495" s="484" t="s">
        <v>4471</v>
      </c>
      <c r="B495" s="521" t="s">
        <v>4472</v>
      </c>
      <c r="C495" s="484" t="s">
        <v>326</v>
      </c>
      <c r="D495" s="525">
        <v>7</v>
      </c>
      <c r="E495" s="423"/>
      <c r="F495" s="423">
        <f t="shared" si="19"/>
        <v>0</v>
      </c>
      <c r="G495" s="420"/>
      <c r="H495" s="420"/>
      <c r="I495" s="420"/>
      <c r="J495" s="420"/>
      <c r="K495" s="420"/>
      <c r="L495" s="420"/>
      <c r="M495" s="420"/>
      <c r="N495" s="420"/>
      <c r="O495" s="420"/>
      <c r="P495" s="420"/>
      <c r="Q495" s="420"/>
      <c r="R495" s="420"/>
    </row>
    <row r="496" spans="1:18" ht="39">
      <c r="A496" s="484" t="s">
        <v>4473</v>
      </c>
      <c r="B496" s="521" t="s">
        <v>4474</v>
      </c>
      <c r="C496" s="484" t="s">
        <v>326</v>
      </c>
      <c r="D496" s="525">
        <v>6</v>
      </c>
      <c r="E496" s="423"/>
      <c r="F496" s="423">
        <f t="shared" si="19"/>
        <v>0</v>
      </c>
      <c r="G496" s="420"/>
      <c r="H496" s="420"/>
      <c r="I496" s="420"/>
      <c r="J496" s="420"/>
      <c r="K496" s="420"/>
      <c r="L496" s="420"/>
      <c r="M496" s="420"/>
      <c r="N496" s="420"/>
      <c r="O496" s="420"/>
      <c r="P496" s="420"/>
      <c r="Q496" s="420"/>
      <c r="R496" s="420"/>
    </row>
    <row r="497" spans="1:18" ht="26.1">
      <c r="A497" s="484" t="s">
        <v>4475</v>
      </c>
      <c r="B497" s="521" t="s">
        <v>4476</v>
      </c>
      <c r="C497" s="484" t="s">
        <v>326</v>
      </c>
      <c r="D497" s="525">
        <v>3</v>
      </c>
      <c r="E497" s="423"/>
      <c r="F497" s="423">
        <f t="shared" si="19"/>
        <v>0</v>
      </c>
      <c r="G497" s="420"/>
      <c r="H497" s="420"/>
      <c r="I497" s="420"/>
      <c r="J497" s="420"/>
      <c r="K497" s="420"/>
      <c r="L497" s="420"/>
      <c r="M497" s="420"/>
      <c r="N497" s="420"/>
      <c r="O497" s="420"/>
      <c r="P497" s="420"/>
      <c r="Q497" s="420"/>
      <c r="R497" s="420"/>
    </row>
    <row r="498" spans="1:18" ht="26.1">
      <c r="A498" s="484" t="s">
        <v>4477</v>
      </c>
      <c r="B498" s="521" t="s">
        <v>4458</v>
      </c>
      <c r="C498" s="484" t="s">
        <v>326</v>
      </c>
      <c r="D498" s="525">
        <v>7</v>
      </c>
      <c r="E498" s="423"/>
      <c r="F498" s="423">
        <f t="shared" si="19"/>
        <v>0</v>
      </c>
      <c r="G498" s="420"/>
      <c r="H498" s="420"/>
      <c r="I498" s="420"/>
      <c r="J498" s="420"/>
      <c r="K498" s="420"/>
      <c r="L498" s="420"/>
      <c r="M498" s="420"/>
      <c r="N498" s="420"/>
      <c r="O498" s="420"/>
      <c r="P498" s="420"/>
      <c r="Q498" s="420"/>
      <c r="R498" s="420"/>
    </row>
    <row r="499" spans="1:18" ht="26.1" customHeight="1">
      <c r="A499" s="484" t="s">
        <v>4478</v>
      </c>
      <c r="B499" s="521" t="s">
        <v>4479</v>
      </c>
      <c r="C499" s="484" t="s">
        <v>326</v>
      </c>
      <c r="D499" s="525">
        <v>39</v>
      </c>
      <c r="E499" s="423"/>
      <c r="F499" s="423">
        <f t="shared" si="19"/>
        <v>0</v>
      </c>
      <c r="G499" s="420"/>
      <c r="H499" s="420"/>
      <c r="I499" s="420"/>
      <c r="J499" s="420"/>
      <c r="K499" s="420"/>
      <c r="L499" s="420"/>
      <c r="M499" s="420"/>
      <c r="N499" s="420"/>
      <c r="O499" s="420"/>
      <c r="P499" s="420"/>
      <c r="Q499" s="420"/>
      <c r="R499" s="420"/>
    </row>
    <row r="500" spans="1:18" ht="39">
      <c r="A500" s="484" t="s">
        <v>4480</v>
      </c>
      <c r="B500" s="521" t="s">
        <v>4481</v>
      </c>
      <c r="C500" s="484" t="s">
        <v>326</v>
      </c>
      <c r="D500" s="525">
        <v>2</v>
      </c>
      <c r="E500" s="423"/>
      <c r="F500" s="423">
        <f t="shared" si="19"/>
        <v>0</v>
      </c>
      <c r="G500" s="420"/>
      <c r="H500" s="420"/>
      <c r="I500" s="420"/>
      <c r="J500" s="420"/>
      <c r="K500" s="420"/>
      <c r="L500" s="420"/>
      <c r="M500" s="420"/>
      <c r="N500" s="420"/>
      <c r="O500" s="420"/>
      <c r="P500" s="420"/>
      <c r="Q500" s="420"/>
      <c r="R500" s="420"/>
    </row>
    <row r="501" spans="1:18" ht="26.1">
      <c r="A501" s="484" t="s">
        <v>4482</v>
      </c>
      <c r="B501" s="521" t="s">
        <v>4483</v>
      </c>
      <c r="C501" s="484" t="s">
        <v>326</v>
      </c>
      <c r="D501" s="525">
        <v>687</v>
      </c>
      <c r="E501" s="423"/>
      <c r="F501" s="423">
        <f t="shared" si="19"/>
        <v>0</v>
      </c>
      <c r="G501" s="420"/>
      <c r="H501" s="420"/>
      <c r="I501" s="420"/>
      <c r="J501" s="420"/>
      <c r="K501" s="420"/>
      <c r="L501" s="420"/>
      <c r="M501" s="420"/>
      <c r="N501" s="420"/>
      <c r="O501" s="420"/>
      <c r="P501" s="420"/>
      <c r="Q501" s="420"/>
      <c r="R501" s="420"/>
    </row>
    <row r="502" spans="1:18">
      <c r="A502" s="563"/>
      <c r="B502" s="564"/>
      <c r="C502" s="563"/>
      <c r="D502" s="563"/>
      <c r="E502" s="452" t="s">
        <v>4078</v>
      </c>
      <c r="F502" s="453">
        <f>SUM(F484:F501)</f>
        <v>0</v>
      </c>
      <c r="G502" s="420"/>
      <c r="H502" s="420"/>
      <c r="I502" s="420"/>
      <c r="J502" s="420"/>
      <c r="K502" s="420"/>
      <c r="L502" s="420"/>
      <c r="M502" s="420"/>
      <c r="N502" s="420"/>
      <c r="O502" s="420"/>
      <c r="P502" s="420"/>
      <c r="Q502" s="420"/>
      <c r="R502" s="420"/>
    </row>
    <row r="503" spans="1:18">
      <c r="A503" s="479"/>
      <c r="B503" s="480"/>
      <c r="C503" s="479"/>
      <c r="D503" s="479"/>
      <c r="E503" s="427" t="s">
        <v>4079</v>
      </c>
      <c r="F503" s="428">
        <f>F502*19%</f>
        <v>0</v>
      </c>
      <c r="G503" s="420"/>
      <c r="H503" s="420"/>
      <c r="I503" s="420"/>
      <c r="J503" s="420"/>
      <c r="K503" s="420"/>
      <c r="L503" s="420"/>
      <c r="M503" s="420"/>
      <c r="N503" s="420"/>
      <c r="O503" s="420"/>
      <c r="P503" s="420"/>
      <c r="Q503" s="420"/>
      <c r="R503" s="420"/>
    </row>
    <row r="504" spans="1:18">
      <c r="A504" s="479"/>
      <c r="B504" s="480"/>
      <c r="C504" s="479"/>
      <c r="D504" s="479"/>
      <c r="E504" s="427" t="s">
        <v>4080</v>
      </c>
      <c r="F504" s="428">
        <f>F502+F503</f>
        <v>0</v>
      </c>
      <c r="G504" s="420"/>
      <c r="H504" s="420"/>
      <c r="I504" s="420"/>
      <c r="J504" s="420"/>
      <c r="K504" s="420"/>
      <c r="L504" s="420"/>
      <c r="M504" s="420"/>
      <c r="N504" s="420"/>
      <c r="O504" s="420"/>
      <c r="P504" s="420"/>
      <c r="Q504" s="420"/>
      <c r="R504" s="420"/>
    </row>
    <row r="505" spans="1:18">
      <c r="A505" s="479"/>
      <c r="B505" s="480"/>
      <c r="C505" s="479"/>
      <c r="D505" s="479"/>
      <c r="E505" s="429"/>
      <c r="F505" s="420"/>
      <c r="G505" s="420"/>
      <c r="H505" s="420"/>
      <c r="I505" s="420"/>
      <c r="J505" s="420"/>
      <c r="K505" s="420"/>
      <c r="L505" s="420"/>
      <c r="M505" s="420"/>
      <c r="N505" s="420"/>
      <c r="O505" s="420"/>
      <c r="P505" s="420"/>
      <c r="Q505" s="420"/>
      <c r="R505" s="420"/>
    </row>
    <row r="506" spans="1:18">
      <c r="A506" s="479"/>
      <c r="B506" s="480"/>
      <c r="C506" s="479"/>
      <c r="D506" s="479"/>
      <c r="E506" s="429"/>
      <c r="F506" s="420"/>
      <c r="G506" s="420"/>
      <c r="H506" s="420"/>
      <c r="I506" s="420"/>
      <c r="J506" s="420"/>
      <c r="K506" s="420"/>
      <c r="L506" s="420"/>
      <c r="M506" s="420"/>
      <c r="N506" s="420"/>
      <c r="O506" s="420"/>
      <c r="P506" s="420"/>
      <c r="Q506" s="420"/>
      <c r="R506" s="420"/>
    </row>
    <row r="507" spans="1:18">
      <c r="A507" s="479"/>
      <c r="B507" s="480"/>
      <c r="C507" s="479"/>
      <c r="D507" s="479"/>
      <c r="E507" s="429"/>
      <c r="F507" s="420"/>
      <c r="G507" s="420"/>
      <c r="H507" s="420"/>
      <c r="I507" s="420"/>
      <c r="J507" s="420"/>
      <c r="K507" s="420"/>
      <c r="L507" s="420"/>
      <c r="M507" s="420"/>
      <c r="N507" s="420"/>
      <c r="O507" s="420"/>
      <c r="P507" s="420"/>
      <c r="Q507" s="420"/>
      <c r="R507" s="420"/>
    </row>
    <row r="508" spans="1:18">
      <c r="A508" s="479"/>
      <c r="B508" s="480"/>
      <c r="C508" s="479"/>
      <c r="D508" s="479"/>
      <c r="E508" s="429"/>
      <c r="F508" s="420"/>
      <c r="G508" s="420"/>
      <c r="H508" s="420"/>
      <c r="I508" s="420"/>
      <c r="J508" s="420"/>
      <c r="K508" s="420"/>
      <c r="L508" s="420"/>
      <c r="M508" s="420"/>
      <c r="N508" s="420"/>
      <c r="O508" s="420"/>
      <c r="P508" s="420"/>
      <c r="Q508" s="420"/>
      <c r="R508" s="420"/>
    </row>
    <row r="509" spans="1:18">
      <c r="A509" s="479"/>
      <c r="B509" s="480"/>
      <c r="C509" s="479"/>
      <c r="D509" s="479"/>
      <c r="E509" s="429"/>
      <c r="F509" s="420"/>
      <c r="G509" s="420"/>
      <c r="H509" s="420"/>
      <c r="I509" s="420"/>
      <c r="J509" s="420"/>
      <c r="K509" s="420"/>
      <c r="L509" s="420"/>
      <c r="M509" s="420"/>
      <c r="N509" s="420"/>
      <c r="O509" s="420"/>
      <c r="P509" s="420"/>
      <c r="Q509" s="420"/>
      <c r="R509" s="420"/>
    </row>
    <row r="510" spans="1:18">
      <c r="A510" s="479"/>
      <c r="B510" s="480"/>
      <c r="C510" s="479"/>
      <c r="D510" s="479"/>
      <c r="E510" s="429"/>
      <c r="F510" s="420"/>
      <c r="G510" s="420"/>
      <c r="H510" s="420"/>
      <c r="I510" s="420"/>
      <c r="J510" s="420"/>
      <c r="K510" s="420"/>
      <c r="L510" s="420"/>
      <c r="M510" s="420"/>
      <c r="N510" s="420"/>
      <c r="O510" s="420"/>
      <c r="P510" s="420"/>
      <c r="Q510" s="420"/>
      <c r="R510" s="420"/>
    </row>
    <row r="511" spans="1:18">
      <c r="A511" s="479"/>
      <c r="B511" s="480"/>
      <c r="C511" s="479"/>
      <c r="D511" s="479"/>
      <c r="E511" s="429"/>
      <c r="F511" s="420"/>
      <c r="G511" s="420"/>
      <c r="H511" s="420"/>
      <c r="I511" s="420"/>
      <c r="J511" s="420"/>
      <c r="K511" s="420"/>
      <c r="L511" s="420"/>
      <c r="M511" s="420"/>
      <c r="N511" s="420"/>
      <c r="O511" s="420"/>
      <c r="P511" s="420"/>
      <c r="Q511" s="420"/>
      <c r="R511" s="420"/>
    </row>
    <row r="512" spans="1:18">
      <c r="A512" s="479"/>
      <c r="B512" s="480"/>
      <c r="C512" s="479"/>
      <c r="D512" s="479"/>
      <c r="E512" s="429"/>
      <c r="F512" s="420"/>
      <c r="G512" s="420"/>
      <c r="H512" s="420"/>
      <c r="I512" s="420"/>
      <c r="J512" s="420"/>
      <c r="K512" s="420"/>
      <c r="L512" s="420"/>
      <c r="M512" s="420"/>
      <c r="N512" s="420"/>
      <c r="O512" s="420"/>
      <c r="P512" s="420"/>
      <c r="Q512" s="420"/>
      <c r="R512" s="420"/>
    </row>
    <row r="513" spans="1:18">
      <c r="A513" s="479"/>
      <c r="B513" s="480"/>
      <c r="C513" s="479"/>
      <c r="D513" s="479"/>
      <c r="E513" s="429"/>
      <c r="F513" s="420"/>
      <c r="G513" s="420"/>
      <c r="H513" s="420"/>
      <c r="I513" s="420"/>
      <c r="J513" s="420"/>
      <c r="K513" s="420"/>
      <c r="L513" s="420"/>
      <c r="M513" s="420"/>
      <c r="N513" s="420"/>
      <c r="O513" s="420"/>
      <c r="P513" s="420"/>
      <c r="Q513" s="420"/>
      <c r="R513" s="420"/>
    </row>
    <row r="514" spans="1:18">
      <c r="A514" s="479"/>
      <c r="B514" s="480"/>
      <c r="C514" s="479"/>
      <c r="D514" s="479"/>
      <c r="E514" s="429"/>
      <c r="F514" s="420"/>
      <c r="G514" s="420"/>
      <c r="H514" s="420"/>
      <c r="I514" s="420"/>
      <c r="J514" s="420"/>
      <c r="K514" s="420"/>
      <c r="L514" s="420"/>
      <c r="M514" s="420"/>
      <c r="N514" s="420"/>
      <c r="O514" s="420"/>
      <c r="P514" s="420"/>
      <c r="Q514" s="420"/>
      <c r="R514" s="420"/>
    </row>
    <row r="515" spans="1:18">
      <c r="A515" s="479"/>
      <c r="B515" s="480"/>
      <c r="C515" s="479"/>
      <c r="D515" s="479"/>
      <c r="E515" s="429"/>
      <c r="F515" s="420"/>
      <c r="G515" s="420"/>
      <c r="H515" s="420"/>
      <c r="I515" s="420"/>
      <c r="J515" s="420"/>
      <c r="K515" s="420"/>
      <c r="L515" s="420"/>
      <c r="M515" s="420"/>
      <c r="N515" s="420"/>
      <c r="O515" s="420"/>
      <c r="P515" s="420"/>
      <c r="Q515" s="420"/>
      <c r="R515" s="420"/>
    </row>
    <row r="516" spans="1:18">
      <c r="A516" s="479"/>
      <c r="B516" s="480"/>
      <c r="C516" s="479"/>
      <c r="D516" s="479"/>
      <c r="E516" s="429"/>
      <c r="F516" s="420"/>
      <c r="G516" s="420"/>
      <c r="H516" s="420"/>
      <c r="I516" s="420"/>
      <c r="J516" s="420"/>
      <c r="K516" s="420"/>
      <c r="L516" s="420"/>
      <c r="M516" s="420"/>
      <c r="N516" s="420"/>
      <c r="O516" s="420"/>
      <c r="P516" s="420"/>
      <c r="Q516" s="420"/>
      <c r="R516" s="420"/>
    </row>
    <row r="517" spans="1:18">
      <c r="A517" s="479"/>
      <c r="B517" s="480"/>
      <c r="C517" s="479"/>
      <c r="D517" s="479"/>
      <c r="E517" s="429"/>
      <c r="F517" s="420"/>
      <c r="G517" s="420"/>
      <c r="H517" s="420"/>
      <c r="I517" s="420"/>
      <c r="J517" s="420"/>
      <c r="K517" s="420"/>
      <c r="L517" s="420"/>
      <c r="M517" s="420"/>
      <c r="N517" s="420"/>
      <c r="O517" s="420"/>
      <c r="P517" s="420"/>
      <c r="Q517" s="420"/>
      <c r="R517" s="420"/>
    </row>
    <row r="518" spans="1:18">
      <c r="A518" s="479"/>
      <c r="B518" s="480"/>
      <c r="C518" s="479"/>
      <c r="D518" s="479"/>
      <c r="E518" s="429"/>
      <c r="F518" s="420"/>
      <c r="G518" s="420"/>
      <c r="H518" s="420"/>
      <c r="I518" s="420"/>
      <c r="J518" s="420"/>
      <c r="K518" s="420"/>
      <c r="L518" s="420"/>
      <c r="M518" s="420"/>
      <c r="N518" s="420"/>
      <c r="O518" s="420"/>
      <c r="P518" s="420"/>
      <c r="Q518" s="420"/>
      <c r="R518" s="420"/>
    </row>
    <row r="519" spans="1:18">
      <c r="A519" s="479"/>
      <c r="B519" s="480"/>
      <c r="C519" s="479"/>
      <c r="D519" s="479"/>
      <c r="E519" s="429"/>
      <c r="F519" s="420"/>
      <c r="G519" s="420"/>
      <c r="H519" s="420"/>
      <c r="I519" s="420"/>
      <c r="J519" s="420"/>
      <c r="K519" s="420"/>
      <c r="L519" s="420"/>
      <c r="M519" s="420"/>
      <c r="N519" s="420"/>
      <c r="O519" s="420"/>
      <c r="P519" s="420"/>
      <c r="Q519" s="420"/>
      <c r="R519" s="420"/>
    </row>
    <row r="520" spans="1:18">
      <c r="A520" s="479"/>
      <c r="B520" s="480"/>
      <c r="C520" s="479"/>
      <c r="D520" s="479"/>
      <c r="E520" s="429"/>
      <c r="F520" s="420"/>
      <c r="G520" s="420"/>
      <c r="H520" s="420"/>
      <c r="I520" s="420"/>
      <c r="J520" s="420"/>
      <c r="K520" s="420"/>
      <c r="L520" s="420"/>
      <c r="M520" s="420"/>
      <c r="N520" s="420"/>
      <c r="O520" s="420"/>
      <c r="P520" s="420"/>
      <c r="Q520" s="420"/>
      <c r="R520" s="420"/>
    </row>
    <row r="521" spans="1:18">
      <c r="A521" s="479"/>
      <c r="B521" s="480"/>
      <c r="C521" s="479"/>
      <c r="D521" s="479"/>
      <c r="E521" s="429"/>
      <c r="F521" s="420"/>
      <c r="G521" s="420"/>
      <c r="H521" s="420"/>
      <c r="I521" s="420"/>
      <c r="J521" s="420"/>
      <c r="K521" s="420"/>
      <c r="L521" s="420"/>
      <c r="M521" s="420"/>
      <c r="N521" s="420"/>
      <c r="O521" s="420"/>
      <c r="P521" s="420"/>
      <c r="Q521" s="420"/>
      <c r="R521" s="420"/>
    </row>
    <row r="522" spans="1:18">
      <c r="A522" s="479"/>
      <c r="B522" s="480"/>
      <c r="C522" s="479"/>
      <c r="D522" s="479"/>
      <c r="E522" s="429"/>
      <c r="F522" s="420"/>
      <c r="G522" s="420"/>
      <c r="H522" s="420"/>
      <c r="I522" s="420"/>
      <c r="J522" s="420"/>
      <c r="K522" s="420"/>
      <c r="L522" s="420"/>
      <c r="M522" s="420"/>
      <c r="N522" s="420"/>
      <c r="O522" s="420"/>
      <c r="P522" s="420"/>
      <c r="Q522" s="420"/>
      <c r="R522" s="420"/>
    </row>
    <row r="523" spans="1:18">
      <c r="A523" s="479"/>
      <c r="B523" s="480"/>
      <c r="C523" s="479"/>
      <c r="D523" s="479"/>
      <c r="E523" s="429"/>
      <c r="F523" s="420"/>
      <c r="G523" s="420"/>
      <c r="H523" s="420"/>
      <c r="I523" s="420"/>
      <c r="J523" s="420"/>
      <c r="K523" s="420"/>
      <c r="L523" s="420"/>
      <c r="M523" s="420"/>
      <c r="N523" s="420"/>
      <c r="O523" s="420"/>
      <c r="P523" s="420"/>
      <c r="Q523" s="420"/>
      <c r="R523" s="420"/>
    </row>
    <row r="524" spans="1:18">
      <c r="A524" s="479"/>
      <c r="B524" s="480"/>
      <c r="C524" s="479"/>
      <c r="D524" s="479"/>
      <c r="E524" s="429"/>
      <c r="F524" s="420"/>
      <c r="G524" s="420"/>
      <c r="H524" s="420"/>
      <c r="I524" s="420"/>
      <c r="J524" s="420"/>
      <c r="K524" s="420"/>
      <c r="L524" s="420"/>
      <c r="M524" s="420"/>
      <c r="N524" s="420"/>
      <c r="O524" s="420"/>
      <c r="P524" s="420"/>
      <c r="Q524" s="420"/>
      <c r="R524" s="420"/>
    </row>
    <row r="525" spans="1:18">
      <c r="A525" s="479"/>
      <c r="B525" s="480"/>
      <c r="C525" s="479"/>
      <c r="D525" s="479"/>
      <c r="E525" s="429"/>
      <c r="F525" s="420"/>
      <c r="G525" s="420"/>
      <c r="H525" s="420"/>
      <c r="I525" s="420"/>
      <c r="J525" s="420"/>
      <c r="K525" s="420"/>
      <c r="L525" s="420"/>
      <c r="M525" s="420"/>
      <c r="N525" s="420"/>
      <c r="O525" s="420"/>
      <c r="P525" s="420"/>
      <c r="Q525" s="420"/>
      <c r="R525" s="420"/>
    </row>
    <row r="526" spans="1:18">
      <c r="A526" s="479"/>
      <c r="B526" s="480"/>
      <c r="C526" s="479"/>
      <c r="D526" s="479"/>
      <c r="E526" s="429"/>
      <c r="F526" s="420"/>
      <c r="G526" s="420"/>
      <c r="H526" s="420"/>
      <c r="I526" s="420"/>
      <c r="J526" s="420"/>
      <c r="K526" s="420"/>
      <c r="L526" s="420"/>
      <c r="M526" s="420"/>
      <c r="N526" s="420"/>
      <c r="O526" s="420"/>
      <c r="P526" s="420"/>
      <c r="Q526" s="420"/>
      <c r="R526" s="420"/>
    </row>
    <row r="527" spans="1:18">
      <c r="A527" s="479"/>
      <c r="B527" s="480"/>
      <c r="C527" s="479"/>
      <c r="D527" s="479"/>
      <c r="E527" s="429"/>
      <c r="F527" s="420"/>
      <c r="G527" s="420"/>
      <c r="H527" s="420"/>
      <c r="I527" s="420"/>
      <c r="J527" s="420"/>
      <c r="K527" s="420"/>
      <c r="L527" s="420"/>
      <c r="M527" s="420"/>
      <c r="N527" s="420"/>
      <c r="O527" s="420"/>
      <c r="P527" s="420"/>
      <c r="Q527" s="420"/>
      <c r="R527" s="420"/>
    </row>
    <row r="528" spans="1:18">
      <c r="A528" s="479"/>
      <c r="B528" s="480"/>
      <c r="C528" s="479"/>
      <c r="D528" s="479"/>
      <c r="E528" s="429"/>
      <c r="F528" s="420"/>
      <c r="G528" s="420"/>
      <c r="H528" s="420"/>
      <c r="I528" s="420"/>
      <c r="J528" s="420"/>
      <c r="K528" s="420"/>
      <c r="L528" s="420"/>
      <c r="M528" s="420"/>
      <c r="N528" s="420"/>
      <c r="O528" s="420"/>
      <c r="P528" s="420"/>
      <c r="Q528" s="420"/>
      <c r="R528" s="420"/>
    </row>
    <row r="529" spans="1:18">
      <c r="A529" s="479"/>
      <c r="B529" s="480"/>
      <c r="C529" s="479"/>
      <c r="D529" s="479"/>
      <c r="E529" s="429"/>
      <c r="F529" s="420"/>
      <c r="G529" s="420"/>
      <c r="H529" s="420"/>
      <c r="I529" s="420"/>
      <c r="J529" s="420"/>
      <c r="K529" s="420"/>
      <c r="L529" s="420"/>
      <c r="M529" s="420"/>
      <c r="N529" s="420"/>
      <c r="O529" s="420"/>
      <c r="P529" s="420"/>
      <c r="Q529" s="420"/>
      <c r="R529" s="420"/>
    </row>
    <row r="530" spans="1:18">
      <c r="A530" s="479"/>
      <c r="B530" s="480"/>
      <c r="C530" s="479"/>
      <c r="D530" s="479"/>
      <c r="E530" s="429"/>
      <c r="F530" s="420"/>
      <c r="G530" s="420"/>
      <c r="H530" s="420"/>
      <c r="I530" s="420"/>
      <c r="J530" s="420"/>
      <c r="K530" s="420"/>
      <c r="L530" s="420"/>
      <c r="M530" s="420"/>
      <c r="N530" s="420"/>
      <c r="O530" s="420"/>
      <c r="P530" s="420"/>
      <c r="Q530" s="420"/>
      <c r="R530" s="420"/>
    </row>
    <row r="531" spans="1:18">
      <c r="A531" s="479"/>
      <c r="B531" s="480"/>
      <c r="C531" s="479"/>
      <c r="D531" s="479"/>
      <c r="E531" s="429"/>
      <c r="F531" s="420"/>
      <c r="G531" s="420"/>
      <c r="H531" s="420"/>
      <c r="I531" s="420"/>
      <c r="J531" s="420"/>
      <c r="K531" s="420"/>
      <c r="L531" s="420"/>
      <c r="M531" s="420"/>
      <c r="N531" s="420"/>
      <c r="O531" s="420"/>
      <c r="P531" s="420"/>
      <c r="Q531" s="420"/>
      <c r="R531" s="420"/>
    </row>
    <row r="532" spans="1:18">
      <c r="A532" s="479"/>
      <c r="B532" s="480"/>
      <c r="C532" s="479"/>
      <c r="D532" s="479"/>
      <c r="E532" s="429"/>
      <c r="F532" s="420"/>
      <c r="G532" s="420"/>
      <c r="H532" s="420"/>
      <c r="I532" s="420"/>
      <c r="J532" s="420"/>
      <c r="K532" s="420"/>
      <c r="L532" s="420"/>
      <c r="M532" s="420"/>
      <c r="N532" s="420"/>
      <c r="O532" s="420"/>
      <c r="P532" s="420"/>
      <c r="Q532" s="420"/>
      <c r="R532" s="420"/>
    </row>
    <row r="533" spans="1:18">
      <c r="A533" s="479"/>
      <c r="B533" s="480"/>
      <c r="C533" s="479"/>
      <c r="D533" s="479"/>
      <c r="E533" s="429"/>
      <c r="F533" s="420"/>
      <c r="G533" s="420"/>
      <c r="H533" s="420"/>
      <c r="I533" s="420"/>
      <c r="J533" s="420"/>
      <c r="K533" s="420"/>
      <c r="L533" s="420"/>
      <c r="M533" s="420"/>
      <c r="N533" s="420"/>
      <c r="O533" s="420"/>
      <c r="P533" s="420"/>
      <c r="Q533" s="420"/>
      <c r="R533" s="420"/>
    </row>
    <row r="534" spans="1:18">
      <c r="A534" s="479"/>
      <c r="B534" s="480"/>
      <c r="C534" s="479"/>
      <c r="D534" s="479"/>
      <c r="E534" s="429"/>
      <c r="F534" s="420"/>
      <c r="G534" s="420"/>
      <c r="H534" s="420"/>
      <c r="I534" s="420"/>
      <c r="J534" s="420"/>
      <c r="K534" s="420"/>
      <c r="L534" s="420"/>
      <c r="M534" s="420"/>
      <c r="N534" s="420"/>
      <c r="O534" s="420"/>
      <c r="P534" s="420"/>
      <c r="Q534" s="420"/>
      <c r="R534" s="420"/>
    </row>
    <row r="535" spans="1:18">
      <c r="A535" s="479"/>
      <c r="B535" s="480"/>
      <c r="C535" s="479"/>
      <c r="D535" s="479"/>
      <c r="E535" s="429"/>
      <c r="F535" s="420"/>
      <c r="G535" s="420"/>
      <c r="H535" s="420"/>
      <c r="I535" s="420"/>
      <c r="J535" s="420"/>
      <c r="K535" s="420"/>
      <c r="L535" s="420"/>
      <c r="M535" s="420"/>
      <c r="N535" s="420"/>
      <c r="O535" s="420"/>
      <c r="P535" s="420"/>
      <c r="Q535" s="420"/>
      <c r="R535" s="420"/>
    </row>
    <row r="536" spans="1:18">
      <c r="A536" s="479"/>
      <c r="B536" s="480"/>
      <c r="C536" s="479"/>
      <c r="D536" s="479"/>
      <c r="E536" s="429"/>
      <c r="F536" s="420"/>
      <c r="G536" s="420"/>
      <c r="H536" s="420"/>
      <c r="I536" s="420"/>
      <c r="J536" s="420"/>
      <c r="K536" s="420"/>
      <c r="L536" s="420"/>
      <c r="M536" s="420"/>
      <c r="N536" s="420"/>
      <c r="O536" s="420"/>
      <c r="P536" s="420"/>
      <c r="Q536" s="420"/>
      <c r="R536" s="420"/>
    </row>
    <row r="537" spans="1:18">
      <c r="A537" s="479"/>
      <c r="B537" s="480"/>
      <c r="C537" s="479"/>
      <c r="D537" s="479"/>
      <c r="E537" s="429"/>
      <c r="F537" s="420"/>
      <c r="G537" s="420"/>
      <c r="H537" s="420"/>
      <c r="I537" s="420"/>
      <c r="J537" s="420"/>
      <c r="K537" s="420"/>
      <c r="L537" s="420"/>
      <c r="M537" s="420"/>
      <c r="N537" s="420"/>
      <c r="O537" s="420"/>
      <c r="P537" s="420"/>
      <c r="Q537" s="420"/>
      <c r="R537" s="420"/>
    </row>
    <row r="538" spans="1:18">
      <c r="A538" s="479"/>
      <c r="B538" s="480"/>
      <c r="C538" s="479"/>
      <c r="D538" s="479"/>
      <c r="E538" s="429"/>
      <c r="F538" s="420"/>
      <c r="G538" s="420"/>
      <c r="H538" s="420"/>
      <c r="I538" s="420"/>
      <c r="J538" s="420"/>
      <c r="K538" s="420"/>
      <c r="L538" s="420"/>
      <c r="M538" s="420"/>
      <c r="N538" s="420"/>
      <c r="O538" s="420"/>
      <c r="P538" s="420"/>
      <c r="Q538" s="420"/>
      <c r="R538" s="420"/>
    </row>
    <row r="539" spans="1:18">
      <c r="A539" s="479"/>
      <c r="B539" s="480"/>
      <c r="C539" s="479"/>
      <c r="D539" s="479"/>
      <c r="E539" s="429"/>
      <c r="F539" s="420"/>
      <c r="G539" s="420"/>
      <c r="H539" s="420"/>
      <c r="I539" s="420"/>
      <c r="J539" s="420"/>
      <c r="K539" s="420"/>
      <c r="L539" s="420"/>
      <c r="M539" s="420"/>
      <c r="N539" s="420"/>
      <c r="O539" s="420"/>
      <c r="P539" s="420"/>
      <c r="Q539" s="420"/>
      <c r="R539" s="420"/>
    </row>
    <row r="540" spans="1:18">
      <c r="A540" s="479"/>
      <c r="B540" s="480"/>
      <c r="C540" s="479"/>
      <c r="D540" s="479"/>
      <c r="E540" s="429"/>
      <c r="F540" s="420"/>
      <c r="G540" s="420"/>
      <c r="H540" s="420"/>
      <c r="I540" s="420"/>
      <c r="J540" s="420"/>
      <c r="K540" s="420"/>
      <c r="L540" s="420"/>
      <c r="M540" s="420"/>
      <c r="N540" s="420"/>
      <c r="O540" s="420"/>
      <c r="P540" s="420"/>
      <c r="Q540" s="420"/>
      <c r="R540" s="420"/>
    </row>
    <row r="541" spans="1:18">
      <c r="A541" s="479"/>
      <c r="B541" s="480"/>
      <c r="C541" s="479"/>
      <c r="D541" s="479"/>
      <c r="E541" s="429"/>
      <c r="F541" s="420"/>
      <c r="G541" s="420"/>
      <c r="H541" s="420"/>
      <c r="I541" s="420"/>
      <c r="J541" s="420"/>
      <c r="K541" s="420"/>
      <c r="L541" s="420"/>
      <c r="M541" s="420"/>
      <c r="N541" s="420"/>
      <c r="O541" s="420"/>
      <c r="P541" s="420"/>
      <c r="Q541" s="420"/>
      <c r="R541" s="420"/>
    </row>
    <row r="542" spans="1:18">
      <c r="A542" s="479"/>
      <c r="B542" s="480"/>
      <c r="C542" s="479"/>
      <c r="D542" s="479"/>
      <c r="E542" s="429"/>
      <c r="F542" s="420"/>
      <c r="G542" s="420"/>
      <c r="H542" s="420"/>
      <c r="I542" s="420"/>
      <c r="J542" s="420"/>
      <c r="K542" s="420"/>
      <c r="L542" s="420"/>
      <c r="M542" s="420"/>
      <c r="N542" s="420"/>
      <c r="O542" s="420"/>
      <c r="P542" s="420"/>
      <c r="Q542" s="420"/>
      <c r="R542" s="420"/>
    </row>
    <row r="543" spans="1:18">
      <c r="A543" s="479"/>
      <c r="B543" s="480"/>
      <c r="C543" s="479"/>
      <c r="D543" s="479"/>
      <c r="E543" s="429"/>
      <c r="F543" s="420"/>
      <c r="G543" s="420"/>
      <c r="H543" s="420"/>
      <c r="I543" s="420"/>
      <c r="J543" s="420"/>
      <c r="K543" s="420"/>
      <c r="L543" s="420"/>
      <c r="M543" s="420"/>
      <c r="N543" s="420"/>
      <c r="O543" s="420"/>
      <c r="P543" s="420"/>
      <c r="Q543" s="420"/>
      <c r="R543" s="420"/>
    </row>
    <row r="544" spans="1:18">
      <c r="A544" s="479"/>
      <c r="B544" s="480"/>
      <c r="C544" s="479"/>
      <c r="D544" s="479"/>
      <c r="E544" s="429"/>
      <c r="F544" s="420"/>
      <c r="G544" s="420"/>
      <c r="H544" s="420"/>
      <c r="I544" s="420"/>
      <c r="J544" s="420"/>
      <c r="K544" s="420"/>
      <c r="L544" s="420"/>
      <c r="M544" s="420"/>
      <c r="N544" s="420"/>
      <c r="O544" s="420"/>
      <c r="P544" s="420"/>
      <c r="Q544" s="420"/>
      <c r="R544" s="420"/>
    </row>
    <row r="545" spans="1:18">
      <c r="A545" s="479"/>
      <c r="B545" s="480"/>
      <c r="C545" s="479"/>
      <c r="D545" s="479"/>
      <c r="E545" s="429"/>
      <c r="F545" s="420"/>
      <c r="G545" s="420"/>
      <c r="H545" s="420"/>
      <c r="I545" s="420"/>
      <c r="J545" s="420"/>
      <c r="K545" s="420"/>
      <c r="L545" s="420"/>
      <c r="M545" s="420"/>
      <c r="N545" s="420"/>
      <c r="O545" s="420"/>
      <c r="P545" s="420"/>
      <c r="Q545" s="420"/>
      <c r="R545" s="420"/>
    </row>
    <row r="546" spans="1:18">
      <c r="A546" s="479"/>
      <c r="B546" s="480"/>
      <c r="C546" s="479"/>
      <c r="D546" s="479"/>
      <c r="E546" s="429"/>
      <c r="F546" s="420"/>
      <c r="G546" s="420"/>
      <c r="H546" s="420"/>
      <c r="I546" s="420"/>
      <c r="J546" s="420"/>
      <c r="K546" s="420"/>
      <c r="L546" s="420"/>
      <c r="M546" s="420"/>
      <c r="N546" s="420"/>
      <c r="O546" s="420"/>
      <c r="P546" s="420"/>
      <c r="Q546" s="420"/>
      <c r="R546" s="420"/>
    </row>
    <row r="547" spans="1:18">
      <c r="A547" s="479"/>
      <c r="B547" s="480"/>
      <c r="C547" s="479"/>
      <c r="D547" s="479"/>
      <c r="E547" s="429"/>
      <c r="F547" s="420"/>
      <c r="G547" s="420"/>
      <c r="H547" s="420"/>
      <c r="I547" s="420"/>
      <c r="J547" s="420"/>
      <c r="K547" s="420"/>
      <c r="L547" s="420"/>
      <c r="M547" s="420"/>
      <c r="N547" s="420"/>
      <c r="O547" s="420"/>
      <c r="P547" s="420"/>
      <c r="Q547" s="420"/>
      <c r="R547" s="420"/>
    </row>
    <row r="548" spans="1:18">
      <c r="A548" s="479"/>
      <c r="B548" s="480"/>
      <c r="C548" s="479"/>
      <c r="D548" s="479"/>
      <c r="E548" s="429"/>
      <c r="F548" s="420"/>
      <c r="G548" s="420"/>
      <c r="H548" s="420"/>
      <c r="I548" s="420"/>
      <c r="J548" s="420"/>
      <c r="K548" s="420"/>
      <c r="L548" s="420"/>
      <c r="M548" s="420"/>
      <c r="N548" s="420"/>
      <c r="O548" s="420"/>
      <c r="P548" s="420"/>
      <c r="Q548" s="420"/>
      <c r="R548" s="420"/>
    </row>
    <row r="549" spans="1:18">
      <c r="A549" s="479"/>
      <c r="B549" s="480"/>
      <c r="C549" s="479"/>
      <c r="D549" s="479"/>
      <c r="E549" s="429"/>
      <c r="F549" s="420"/>
      <c r="G549" s="420"/>
      <c r="H549" s="420"/>
      <c r="I549" s="420"/>
      <c r="J549" s="420"/>
      <c r="K549" s="420"/>
      <c r="L549" s="420"/>
      <c r="M549" s="420"/>
      <c r="N549" s="420"/>
      <c r="O549" s="420"/>
      <c r="P549" s="420"/>
      <c r="Q549" s="420"/>
      <c r="R549" s="420"/>
    </row>
    <row r="550" spans="1:18">
      <c r="A550" s="479"/>
      <c r="B550" s="480"/>
      <c r="C550" s="479"/>
      <c r="D550" s="479"/>
      <c r="E550" s="429"/>
      <c r="F550" s="420"/>
      <c r="G550" s="420"/>
      <c r="H550" s="420"/>
      <c r="I550" s="420"/>
      <c r="J550" s="420"/>
      <c r="K550" s="420"/>
      <c r="L550" s="420"/>
      <c r="M550" s="420"/>
      <c r="N550" s="420"/>
      <c r="O550" s="420"/>
      <c r="P550" s="420"/>
      <c r="Q550" s="420"/>
      <c r="R550" s="420"/>
    </row>
    <row r="551" spans="1:18">
      <c r="A551" s="479"/>
      <c r="B551" s="480"/>
      <c r="C551" s="479"/>
      <c r="D551" s="479"/>
      <c r="E551" s="429"/>
      <c r="F551" s="420"/>
      <c r="G551" s="420"/>
      <c r="H551" s="420"/>
      <c r="I551" s="420"/>
      <c r="J551" s="420"/>
      <c r="K551" s="420"/>
      <c r="L551" s="420"/>
      <c r="M551" s="420"/>
      <c r="N551" s="420"/>
      <c r="O551" s="420"/>
      <c r="P551" s="420"/>
      <c r="Q551" s="420"/>
      <c r="R551" s="420"/>
    </row>
    <row r="552" spans="1:18">
      <c r="A552" s="479"/>
      <c r="B552" s="480"/>
      <c r="C552" s="479"/>
      <c r="D552" s="479"/>
      <c r="E552" s="429"/>
      <c r="F552" s="420"/>
      <c r="G552" s="420"/>
      <c r="H552" s="420"/>
      <c r="I552" s="420"/>
      <c r="J552" s="420"/>
      <c r="K552" s="420"/>
      <c r="L552" s="420"/>
      <c r="M552" s="420"/>
      <c r="N552" s="420"/>
      <c r="O552" s="420"/>
      <c r="P552" s="420"/>
      <c r="Q552" s="420"/>
      <c r="R552" s="420"/>
    </row>
    <row r="553" spans="1:18">
      <c r="A553" s="479"/>
      <c r="B553" s="480"/>
      <c r="C553" s="479"/>
      <c r="D553" s="479"/>
      <c r="E553" s="429"/>
      <c r="F553" s="420"/>
      <c r="G553" s="420"/>
      <c r="H553" s="420"/>
      <c r="I553" s="420"/>
      <c r="J553" s="420"/>
      <c r="K553" s="420"/>
      <c r="L553" s="420"/>
      <c r="M553" s="420"/>
      <c r="N553" s="420"/>
      <c r="O553" s="420"/>
      <c r="P553" s="420"/>
      <c r="Q553" s="420"/>
      <c r="R553" s="420"/>
    </row>
    <row r="554" spans="1:18">
      <c r="A554" s="479"/>
      <c r="B554" s="480"/>
      <c r="C554" s="479"/>
      <c r="D554" s="479"/>
      <c r="E554" s="429"/>
      <c r="F554" s="420"/>
      <c r="G554" s="420"/>
      <c r="H554" s="420"/>
      <c r="I554" s="420"/>
      <c r="J554" s="420"/>
      <c r="K554" s="420"/>
      <c r="L554" s="420"/>
      <c r="M554" s="420"/>
      <c r="N554" s="420"/>
      <c r="O554" s="420"/>
      <c r="P554" s="420"/>
      <c r="Q554" s="420"/>
      <c r="R554" s="420"/>
    </row>
    <row r="555" spans="1:18">
      <c r="A555" s="479"/>
      <c r="B555" s="480"/>
      <c r="C555" s="479"/>
      <c r="D555" s="479"/>
      <c r="E555" s="429"/>
      <c r="F555" s="420"/>
      <c r="G555" s="420"/>
      <c r="H555" s="420"/>
      <c r="I555" s="420"/>
      <c r="J555" s="420"/>
      <c r="K555" s="420"/>
      <c r="L555" s="420"/>
      <c r="M555" s="420"/>
      <c r="N555" s="420"/>
      <c r="O555" s="420"/>
      <c r="P555" s="420"/>
      <c r="Q555" s="420"/>
      <c r="R555" s="420"/>
    </row>
    <row r="556" spans="1:18">
      <c r="A556" s="479"/>
      <c r="B556" s="480"/>
      <c r="C556" s="479"/>
      <c r="D556" s="479"/>
      <c r="E556" s="429"/>
      <c r="F556" s="420"/>
      <c r="G556" s="420"/>
      <c r="H556" s="420"/>
      <c r="I556" s="420"/>
      <c r="J556" s="420"/>
      <c r="K556" s="420"/>
      <c r="L556" s="420"/>
      <c r="M556" s="420"/>
      <c r="N556" s="420"/>
      <c r="O556" s="420"/>
      <c r="P556" s="420"/>
      <c r="Q556" s="420"/>
      <c r="R556" s="420"/>
    </row>
    <row r="557" spans="1:18">
      <c r="A557" s="479"/>
      <c r="B557" s="480"/>
      <c r="C557" s="479"/>
      <c r="D557" s="479"/>
      <c r="E557" s="429"/>
      <c r="F557" s="420"/>
      <c r="G557" s="420"/>
      <c r="H557" s="420"/>
      <c r="I557" s="420"/>
      <c r="J557" s="420"/>
      <c r="K557" s="420"/>
      <c r="L557" s="420"/>
      <c r="M557" s="420"/>
      <c r="N557" s="420"/>
      <c r="O557" s="420"/>
      <c r="P557" s="420"/>
      <c r="Q557" s="420"/>
      <c r="R557" s="420"/>
    </row>
    <row r="558" spans="1:18">
      <c r="A558" s="479"/>
      <c r="B558" s="480"/>
      <c r="C558" s="479"/>
      <c r="D558" s="479"/>
      <c r="E558" s="429"/>
      <c r="F558" s="420"/>
      <c r="G558" s="420"/>
      <c r="H558" s="420"/>
      <c r="I558" s="420"/>
      <c r="J558" s="420"/>
      <c r="K558" s="420"/>
      <c r="L558" s="420"/>
      <c r="M558" s="420"/>
      <c r="N558" s="420"/>
      <c r="O558" s="420"/>
      <c r="P558" s="420"/>
      <c r="Q558" s="420"/>
      <c r="R558" s="420"/>
    </row>
    <row r="559" spans="1:18">
      <c r="A559" s="479"/>
      <c r="B559" s="480"/>
      <c r="C559" s="479"/>
      <c r="D559" s="479"/>
      <c r="E559" s="429"/>
      <c r="F559" s="420"/>
      <c r="G559" s="420"/>
      <c r="H559" s="420"/>
      <c r="I559" s="420"/>
      <c r="J559" s="420"/>
      <c r="K559" s="420"/>
      <c r="L559" s="420"/>
      <c r="M559" s="420"/>
      <c r="N559" s="420"/>
      <c r="O559" s="420"/>
      <c r="P559" s="420"/>
      <c r="Q559" s="420"/>
      <c r="R559" s="420"/>
    </row>
    <row r="560" spans="1:18">
      <c r="A560" s="479"/>
      <c r="B560" s="480"/>
      <c r="C560" s="479"/>
      <c r="D560" s="479"/>
      <c r="E560" s="429"/>
      <c r="F560" s="420"/>
      <c r="G560" s="420"/>
      <c r="H560" s="420"/>
      <c r="I560" s="420"/>
      <c r="J560" s="420"/>
      <c r="K560" s="420"/>
      <c r="L560" s="420"/>
      <c r="M560" s="420"/>
      <c r="N560" s="420"/>
      <c r="O560" s="420"/>
      <c r="P560" s="420"/>
      <c r="Q560" s="420"/>
      <c r="R560" s="420"/>
    </row>
    <row r="561" spans="1:18">
      <c r="A561" s="479"/>
      <c r="B561" s="480"/>
      <c r="C561" s="479"/>
      <c r="D561" s="479"/>
      <c r="E561" s="429"/>
      <c r="F561" s="420"/>
      <c r="G561" s="420"/>
      <c r="H561" s="420"/>
      <c r="I561" s="420"/>
      <c r="J561" s="420"/>
      <c r="K561" s="420"/>
      <c r="L561" s="420"/>
      <c r="M561" s="420"/>
      <c r="N561" s="420"/>
      <c r="O561" s="420"/>
      <c r="P561" s="420"/>
      <c r="Q561" s="420"/>
      <c r="R561" s="420"/>
    </row>
    <row r="562" spans="1:18">
      <c r="A562" s="479"/>
      <c r="B562" s="480"/>
      <c r="C562" s="479"/>
      <c r="D562" s="479"/>
      <c r="E562" s="429"/>
      <c r="F562" s="420"/>
      <c r="G562" s="420"/>
      <c r="H562" s="420"/>
      <c r="I562" s="420"/>
      <c r="J562" s="420"/>
      <c r="K562" s="420"/>
      <c r="L562" s="420"/>
      <c r="M562" s="420"/>
      <c r="N562" s="420"/>
      <c r="O562" s="420"/>
      <c r="P562" s="420"/>
      <c r="Q562" s="420"/>
      <c r="R562" s="420"/>
    </row>
    <row r="563" spans="1:18">
      <c r="A563" s="479"/>
      <c r="B563" s="480"/>
      <c r="C563" s="479"/>
      <c r="D563" s="479"/>
      <c r="E563" s="429"/>
      <c r="F563" s="420"/>
      <c r="G563" s="420"/>
      <c r="H563" s="420"/>
      <c r="I563" s="420"/>
      <c r="J563" s="420"/>
      <c r="K563" s="420"/>
      <c r="L563" s="420"/>
      <c r="M563" s="420"/>
      <c r="N563" s="420"/>
      <c r="O563" s="420"/>
      <c r="P563" s="420"/>
      <c r="Q563" s="420"/>
      <c r="R563" s="420"/>
    </row>
    <row r="564" spans="1:18">
      <c r="A564" s="479"/>
      <c r="B564" s="480"/>
      <c r="C564" s="479"/>
      <c r="D564" s="479"/>
      <c r="E564" s="429"/>
      <c r="F564" s="420"/>
      <c r="G564" s="420"/>
      <c r="H564" s="420"/>
      <c r="I564" s="420"/>
      <c r="J564" s="420"/>
      <c r="K564" s="420"/>
      <c r="L564" s="420"/>
      <c r="M564" s="420"/>
      <c r="N564" s="420"/>
      <c r="O564" s="420"/>
      <c r="P564" s="420"/>
      <c r="Q564" s="420"/>
      <c r="R564" s="420"/>
    </row>
    <row r="565" spans="1:18">
      <c r="A565" s="479"/>
      <c r="B565" s="480"/>
      <c r="C565" s="479"/>
      <c r="D565" s="479"/>
      <c r="E565" s="429"/>
      <c r="F565" s="420"/>
      <c r="G565" s="420"/>
      <c r="H565" s="420"/>
      <c r="I565" s="420"/>
      <c r="J565" s="420"/>
      <c r="K565" s="420"/>
      <c r="L565" s="420"/>
      <c r="M565" s="420"/>
      <c r="N565" s="420"/>
      <c r="O565" s="420"/>
      <c r="P565" s="420"/>
      <c r="Q565" s="420"/>
      <c r="R565" s="420"/>
    </row>
    <row r="566" spans="1:18">
      <c r="A566" s="479"/>
      <c r="B566" s="480"/>
      <c r="C566" s="479"/>
      <c r="D566" s="479"/>
      <c r="E566" s="429"/>
      <c r="F566" s="420"/>
      <c r="G566" s="420"/>
      <c r="H566" s="420"/>
      <c r="I566" s="420"/>
      <c r="J566" s="420"/>
      <c r="K566" s="420"/>
      <c r="L566" s="420"/>
      <c r="M566" s="420"/>
      <c r="N566" s="420"/>
      <c r="O566" s="420"/>
      <c r="P566" s="420"/>
      <c r="Q566" s="420"/>
      <c r="R566" s="420"/>
    </row>
    <row r="567" spans="1:18">
      <c r="A567" s="479"/>
      <c r="B567" s="480"/>
      <c r="C567" s="479"/>
      <c r="D567" s="479"/>
      <c r="E567" s="429"/>
      <c r="F567" s="420"/>
      <c r="G567" s="420"/>
      <c r="H567" s="420"/>
      <c r="I567" s="420"/>
      <c r="J567" s="420"/>
      <c r="K567" s="420"/>
      <c r="L567" s="420"/>
      <c r="M567" s="420"/>
      <c r="N567" s="420"/>
      <c r="O567" s="420"/>
      <c r="P567" s="420"/>
      <c r="Q567" s="420"/>
      <c r="R567" s="420"/>
    </row>
    <row r="568" spans="1:18">
      <c r="A568" s="479"/>
      <c r="B568" s="480"/>
      <c r="C568" s="479"/>
      <c r="D568" s="479"/>
      <c r="E568" s="429"/>
      <c r="F568" s="420"/>
      <c r="G568" s="420"/>
      <c r="H568" s="420"/>
      <c r="I568" s="420"/>
      <c r="J568" s="420"/>
      <c r="K568" s="420"/>
      <c r="L568" s="420"/>
      <c r="M568" s="420"/>
      <c r="N568" s="420"/>
      <c r="O568" s="420"/>
      <c r="P568" s="420"/>
      <c r="Q568" s="420"/>
      <c r="R568" s="420"/>
    </row>
    <row r="569" spans="1:18">
      <c r="A569" s="479"/>
      <c r="B569" s="480"/>
      <c r="C569" s="479"/>
      <c r="D569" s="479"/>
      <c r="E569" s="429"/>
      <c r="F569" s="420"/>
      <c r="G569" s="420"/>
      <c r="H569" s="420"/>
      <c r="I569" s="420"/>
      <c r="J569" s="420"/>
      <c r="K569" s="420"/>
      <c r="L569" s="420"/>
      <c r="M569" s="420"/>
      <c r="N569" s="420"/>
      <c r="O569" s="420"/>
      <c r="P569" s="420"/>
      <c r="Q569" s="420"/>
      <c r="R569" s="420"/>
    </row>
    <row r="570" spans="1:18">
      <c r="A570" s="479"/>
      <c r="B570" s="480"/>
      <c r="C570" s="479"/>
      <c r="D570" s="479"/>
      <c r="E570" s="429"/>
      <c r="F570" s="420"/>
      <c r="G570" s="420"/>
      <c r="H570" s="420"/>
      <c r="I570" s="420"/>
      <c r="J570" s="420"/>
      <c r="K570" s="420"/>
      <c r="L570" s="420"/>
      <c r="M570" s="420"/>
      <c r="N570" s="420"/>
      <c r="O570" s="420"/>
      <c r="P570" s="420"/>
      <c r="Q570" s="420"/>
      <c r="R570" s="420"/>
    </row>
    <row r="571" spans="1:18">
      <c r="A571" s="479"/>
      <c r="B571" s="480"/>
      <c r="C571" s="479"/>
      <c r="D571" s="479"/>
      <c r="E571" s="429"/>
      <c r="F571" s="420"/>
      <c r="G571" s="420"/>
      <c r="H571" s="420"/>
      <c r="I571" s="420"/>
      <c r="J571" s="420"/>
      <c r="K571" s="420"/>
      <c r="L571" s="420"/>
      <c r="M571" s="420"/>
      <c r="N571" s="420"/>
      <c r="O571" s="420"/>
      <c r="P571" s="420"/>
      <c r="Q571" s="420"/>
      <c r="R571" s="420"/>
    </row>
    <row r="572" spans="1:18">
      <c r="A572" s="479"/>
      <c r="B572" s="480"/>
      <c r="C572" s="479"/>
      <c r="D572" s="479"/>
      <c r="E572" s="429"/>
      <c r="F572" s="420"/>
      <c r="G572" s="420"/>
      <c r="H572" s="420"/>
      <c r="I572" s="420"/>
      <c r="J572" s="420"/>
      <c r="K572" s="420"/>
      <c r="L572" s="420"/>
      <c r="M572" s="420"/>
      <c r="N572" s="420"/>
      <c r="O572" s="420"/>
      <c r="P572" s="420"/>
      <c r="Q572" s="420"/>
      <c r="R572" s="420"/>
    </row>
    <row r="573" spans="1:18">
      <c r="A573" s="479"/>
      <c r="B573" s="480"/>
      <c r="C573" s="479"/>
      <c r="D573" s="479"/>
      <c r="E573" s="429"/>
      <c r="F573" s="420"/>
      <c r="G573" s="420"/>
      <c r="H573" s="420"/>
      <c r="I573" s="420"/>
      <c r="J573" s="420"/>
      <c r="K573" s="420"/>
      <c r="L573" s="420"/>
      <c r="M573" s="420"/>
      <c r="N573" s="420"/>
      <c r="O573" s="420"/>
      <c r="P573" s="420"/>
      <c r="Q573" s="420"/>
      <c r="R573" s="420"/>
    </row>
    <row r="574" spans="1:18">
      <c r="A574" s="479"/>
      <c r="B574" s="480"/>
      <c r="C574" s="479"/>
      <c r="D574" s="479"/>
      <c r="E574" s="429"/>
      <c r="F574" s="420"/>
      <c r="G574" s="420"/>
      <c r="H574" s="420"/>
      <c r="I574" s="420"/>
      <c r="J574" s="420"/>
      <c r="K574" s="420"/>
      <c r="L574" s="420"/>
      <c r="M574" s="420"/>
      <c r="N574" s="420"/>
      <c r="O574" s="420"/>
      <c r="P574" s="420"/>
      <c r="Q574" s="420"/>
      <c r="R574" s="420"/>
    </row>
    <row r="575" spans="1:18">
      <c r="A575" s="479"/>
      <c r="B575" s="480"/>
      <c r="C575" s="479"/>
      <c r="D575" s="479"/>
      <c r="E575" s="429"/>
      <c r="F575" s="420"/>
      <c r="G575" s="420"/>
      <c r="H575" s="420"/>
      <c r="I575" s="420"/>
      <c r="J575" s="420"/>
      <c r="K575" s="420"/>
      <c r="L575" s="420"/>
      <c r="M575" s="420"/>
      <c r="N575" s="420"/>
      <c r="O575" s="420"/>
      <c r="P575" s="420"/>
      <c r="Q575" s="420"/>
      <c r="R575" s="420"/>
    </row>
    <row r="576" spans="1:18">
      <c r="A576" s="479"/>
      <c r="B576" s="480"/>
      <c r="C576" s="479"/>
      <c r="D576" s="479"/>
      <c r="E576" s="429"/>
      <c r="F576" s="420"/>
      <c r="G576" s="420"/>
      <c r="H576" s="420"/>
      <c r="I576" s="420"/>
      <c r="J576" s="420"/>
      <c r="K576" s="420"/>
      <c r="L576" s="420"/>
      <c r="M576" s="420"/>
      <c r="N576" s="420"/>
      <c r="O576" s="420"/>
      <c r="P576" s="420"/>
      <c r="Q576" s="420"/>
      <c r="R576" s="420"/>
    </row>
    <row r="577" spans="1:18">
      <c r="A577" s="479"/>
      <c r="B577" s="480"/>
      <c r="C577" s="479"/>
      <c r="D577" s="479"/>
      <c r="E577" s="429"/>
      <c r="F577" s="420"/>
      <c r="G577" s="420"/>
      <c r="H577" s="420"/>
      <c r="I577" s="420"/>
      <c r="J577" s="420"/>
      <c r="K577" s="420"/>
      <c r="L577" s="420"/>
      <c r="M577" s="420"/>
      <c r="N577" s="420"/>
      <c r="O577" s="420"/>
      <c r="P577" s="420"/>
      <c r="Q577" s="420"/>
      <c r="R577" s="420"/>
    </row>
    <row r="578" spans="1:18">
      <c r="A578" s="479"/>
      <c r="B578" s="480"/>
      <c r="C578" s="479"/>
      <c r="D578" s="479"/>
      <c r="E578" s="429"/>
      <c r="F578" s="420"/>
      <c r="G578" s="420"/>
      <c r="H578" s="420"/>
      <c r="I578" s="420"/>
      <c r="J578" s="420"/>
      <c r="K578" s="420"/>
      <c r="L578" s="420"/>
      <c r="M578" s="420"/>
      <c r="N578" s="420"/>
      <c r="O578" s="420"/>
      <c r="P578" s="420"/>
      <c r="Q578" s="420"/>
      <c r="R578" s="420"/>
    </row>
    <row r="579" spans="1:18">
      <c r="A579" s="479"/>
      <c r="B579" s="480"/>
      <c r="C579" s="479"/>
      <c r="D579" s="479"/>
      <c r="E579" s="429"/>
      <c r="F579" s="420"/>
      <c r="G579" s="420"/>
      <c r="H579" s="420"/>
      <c r="I579" s="420"/>
      <c r="J579" s="420"/>
      <c r="K579" s="420"/>
      <c r="L579" s="420"/>
      <c r="M579" s="420"/>
      <c r="N579" s="420"/>
      <c r="O579" s="420"/>
      <c r="P579" s="420"/>
      <c r="Q579" s="420"/>
      <c r="R579" s="420"/>
    </row>
    <row r="580" spans="1:18">
      <c r="A580" s="479"/>
      <c r="B580" s="480"/>
      <c r="C580" s="479"/>
      <c r="D580" s="479"/>
      <c r="E580" s="429"/>
      <c r="F580" s="420"/>
      <c r="G580" s="420"/>
      <c r="H580" s="420"/>
      <c r="I580" s="420"/>
      <c r="J580" s="420"/>
      <c r="K580" s="420"/>
      <c r="L580" s="420"/>
      <c r="M580" s="420"/>
      <c r="N580" s="420"/>
      <c r="O580" s="420"/>
      <c r="P580" s="420"/>
      <c r="Q580" s="420"/>
      <c r="R580" s="420"/>
    </row>
    <row r="581" spans="1:18">
      <c r="A581" s="479"/>
      <c r="B581" s="480"/>
      <c r="C581" s="479"/>
      <c r="D581" s="479"/>
      <c r="E581" s="429"/>
      <c r="F581" s="420"/>
      <c r="G581" s="420"/>
      <c r="H581" s="420"/>
      <c r="I581" s="420"/>
      <c r="J581" s="420"/>
      <c r="K581" s="420"/>
      <c r="L581" s="420"/>
      <c r="M581" s="420"/>
      <c r="N581" s="420"/>
      <c r="O581" s="420"/>
      <c r="P581" s="420"/>
      <c r="Q581" s="420"/>
      <c r="R581" s="420"/>
    </row>
    <row r="582" spans="1:18">
      <c r="A582" s="479"/>
      <c r="B582" s="480"/>
      <c r="C582" s="479"/>
      <c r="D582" s="479"/>
      <c r="E582" s="429"/>
      <c r="F582" s="420"/>
      <c r="G582" s="420"/>
      <c r="H582" s="420"/>
      <c r="I582" s="420"/>
      <c r="J582" s="420"/>
      <c r="K582" s="420"/>
      <c r="L582" s="420"/>
      <c r="M582" s="420"/>
      <c r="N582" s="420"/>
      <c r="O582" s="420"/>
      <c r="P582" s="420"/>
      <c r="Q582" s="420"/>
      <c r="R582" s="420"/>
    </row>
    <row r="583" spans="1:18">
      <c r="A583" s="479"/>
      <c r="B583" s="480"/>
      <c r="C583" s="479"/>
      <c r="D583" s="479"/>
      <c r="E583" s="429"/>
      <c r="F583" s="420"/>
      <c r="G583" s="420"/>
      <c r="H583" s="420"/>
      <c r="I583" s="420"/>
      <c r="J583" s="420"/>
      <c r="K583" s="420"/>
      <c r="L583" s="420"/>
      <c r="M583" s="420"/>
      <c r="N583" s="420"/>
      <c r="O583" s="420"/>
      <c r="P583" s="420"/>
      <c r="Q583" s="420"/>
      <c r="R583" s="420"/>
    </row>
    <row r="584" spans="1:18">
      <c r="A584" s="479"/>
      <c r="B584" s="480"/>
      <c r="C584" s="479"/>
      <c r="D584" s="479"/>
      <c r="E584" s="429"/>
      <c r="F584" s="420"/>
      <c r="G584" s="420"/>
      <c r="H584" s="420"/>
      <c r="I584" s="420"/>
      <c r="J584" s="420"/>
      <c r="K584" s="420"/>
      <c r="L584" s="420"/>
      <c r="M584" s="420"/>
      <c r="N584" s="420"/>
      <c r="O584" s="420"/>
      <c r="P584" s="420"/>
      <c r="Q584" s="420"/>
      <c r="R584" s="420"/>
    </row>
    <row r="585" spans="1:18">
      <c r="A585" s="479"/>
      <c r="B585" s="480"/>
      <c r="C585" s="479"/>
      <c r="D585" s="479"/>
      <c r="E585" s="429"/>
      <c r="F585" s="420"/>
      <c r="G585" s="420"/>
      <c r="H585" s="420"/>
      <c r="I585" s="420"/>
      <c r="J585" s="420"/>
      <c r="K585" s="420"/>
      <c r="L585" s="420"/>
      <c r="M585" s="420"/>
      <c r="N585" s="420"/>
      <c r="O585" s="420"/>
      <c r="P585" s="420"/>
      <c r="Q585" s="420"/>
      <c r="R585" s="420"/>
    </row>
    <row r="586" spans="1:18">
      <c r="A586" s="479"/>
      <c r="B586" s="480"/>
      <c r="C586" s="479"/>
      <c r="D586" s="479"/>
      <c r="E586" s="429"/>
      <c r="F586" s="420"/>
      <c r="G586" s="420"/>
      <c r="H586" s="420"/>
      <c r="I586" s="420"/>
      <c r="J586" s="420"/>
      <c r="K586" s="420"/>
      <c r="L586" s="420"/>
      <c r="M586" s="420"/>
      <c r="N586" s="420"/>
      <c r="O586" s="420"/>
      <c r="P586" s="420"/>
      <c r="Q586" s="420"/>
      <c r="R586" s="420"/>
    </row>
    <row r="587" spans="1:18">
      <c r="A587" s="479"/>
      <c r="B587" s="480"/>
      <c r="C587" s="479"/>
      <c r="D587" s="479"/>
      <c r="E587" s="429"/>
      <c r="F587" s="420"/>
      <c r="G587" s="420"/>
      <c r="H587" s="420"/>
      <c r="I587" s="420"/>
      <c r="J587" s="420"/>
      <c r="K587" s="420"/>
      <c r="L587" s="420"/>
      <c r="M587" s="420"/>
      <c r="N587" s="420"/>
      <c r="O587" s="420"/>
      <c r="P587" s="420"/>
      <c r="Q587" s="420"/>
      <c r="R587" s="420"/>
    </row>
    <row r="588" spans="1:18">
      <c r="A588" s="479"/>
      <c r="B588" s="480"/>
      <c r="C588" s="479"/>
      <c r="D588" s="479"/>
      <c r="E588" s="429"/>
      <c r="F588" s="420"/>
      <c r="G588" s="420"/>
      <c r="H588" s="420"/>
      <c r="I588" s="420"/>
      <c r="J588" s="420"/>
      <c r="K588" s="420"/>
      <c r="L588" s="420"/>
      <c r="M588" s="420"/>
      <c r="N588" s="420"/>
      <c r="O588" s="420"/>
      <c r="P588" s="420"/>
      <c r="Q588" s="420"/>
      <c r="R588" s="420"/>
    </row>
    <row r="589" spans="1:18">
      <c r="A589" s="479"/>
      <c r="B589" s="480"/>
      <c r="C589" s="479"/>
      <c r="D589" s="479"/>
      <c r="E589" s="429"/>
      <c r="F589" s="420"/>
      <c r="G589" s="420"/>
      <c r="H589" s="420"/>
      <c r="I589" s="420"/>
      <c r="J589" s="420"/>
      <c r="K589" s="420"/>
      <c r="L589" s="420"/>
      <c r="M589" s="420"/>
      <c r="N589" s="420"/>
      <c r="O589" s="420"/>
      <c r="P589" s="420"/>
      <c r="Q589" s="420"/>
      <c r="R589" s="420"/>
    </row>
    <row r="590" spans="1:18">
      <c r="A590" s="479"/>
      <c r="B590" s="480"/>
      <c r="C590" s="479"/>
      <c r="D590" s="479"/>
      <c r="E590" s="429"/>
      <c r="F590" s="420"/>
      <c r="G590" s="420"/>
      <c r="H590" s="420"/>
      <c r="I590" s="420"/>
      <c r="J590" s="420"/>
      <c r="K590" s="420"/>
      <c r="L590" s="420"/>
      <c r="M590" s="420"/>
      <c r="N590" s="420"/>
      <c r="O590" s="420"/>
      <c r="P590" s="420"/>
      <c r="Q590" s="420"/>
      <c r="R590" s="420"/>
    </row>
    <row r="591" spans="1:18">
      <c r="A591" s="479"/>
      <c r="B591" s="480"/>
      <c r="C591" s="479"/>
      <c r="D591" s="479"/>
      <c r="E591" s="429"/>
      <c r="F591" s="420"/>
      <c r="G591" s="420"/>
      <c r="H591" s="420"/>
      <c r="I591" s="420"/>
      <c r="J591" s="420"/>
      <c r="K591" s="420"/>
      <c r="L591" s="420"/>
      <c r="M591" s="420"/>
      <c r="N591" s="420"/>
      <c r="O591" s="420"/>
      <c r="P591" s="420"/>
      <c r="Q591" s="420"/>
      <c r="R591" s="420"/>
    </row>
    <row r="592" spans="1:18">
      <c r="A592" s="479"/>
      <c r="B592" s="480"/>
      <c r="C592" s="479"/>
      <c r="D592" s="479"/>
      <c r="E592" s="429"/>
      <c r="F592" s="420"/>
      <c r="G592" s="420"/>
      <c r="H592" s="420"/>
      <c r="I592" s="420"/>
      <c r="J592" s="420"/>
      <c r="K592" s="420"/>
      <c r="L592" s="420"/>
      <c r="M592" s="420"/>
      <c r="N592" s="420"/>
      <c r="O592" s="420"/>
      <c r="P592" s="420"/>
      <c r="Q592" s="420"/>
      <c r="R592" s="420"/>
    </row>
    <row r="593" spans="1:18">
      <c r="A593" s="479"/>
      <c r="B593" s="480"/>
      <c r="C593" s="479"/>
      <c r="D593" s="479"/>
      <c r="E593" s="429"/>
      <c r="F593" s="420"/>
      <c r="G593" s="420"/>
      <c r="H593" s="420"/>
      <c r="I593" s="420"/>
      <c r="J593" s="420"/>
      <c r="K593" s="420"/>
      <c r="L593" s="420"/>
      <c r="M593" s="420"/>
      <c r="N593" s="420"/>
      <c r="O593" s="420"/>
      <c r="P593" s="420"/>
      <c r="Q593" s="420"/>
      <c r="R593" s="420"/>
    </row>
    <row r="594" spans="1:18">
      <c r="A594" s="479"/>
      <c r="B594" s="480"/>
      <c r="C594" s="479"/>
      <c r="D594" s="479"/>
      <c r="E594" s="429"/>
      <c r="F594" s="420"/>
      <c r="G594" s="420"/>
      <c r="H594" s="420"/>
      <c r="I594" s="420"/>
      <c r="J594" s="420"/>
      <c r="K594" s="420"/>
      <c r="L594" s="420"/>
      <c r="M594" s="420"/>
      <c r="N594" s="420"/>
      <c r="O594" s="420"/>
      <c r="P594" s="420"/>
      <c r="Q594" s="420"/>
      <c r="R594" s="420"/>
    </row>
    <row r="595" spans="1:18">
      <c r="A595" s="479"/>
      <c r="B595" s="480"/>
      <c r="C595" s="479"/>
      <c r="D595" s="479"/>
      <c r="E595" s="429"/>
      <c r="F595" s="420"/>
      <c r="G595" s="420"/>
      <c r="H595" s="420"/>
      <c r="I595" s="420"/>
      <c r="J595" s="420"/>
      <c r="K595" s="420"/>
      <c r="L595" s="420"/>
      <c r="M595" s="420"/>
      <c r="N595" s="420"/>
      <c r="O595" s="420"/>
      <c r="P595" s="420"/>
      <c r="Q595" s="420"/>
      <c r="R595" s="420"/>
    </row>
    <row r="596" spans="1:18">
      <c r="A596" s="479"/>
      <c r="B596" s="480"/>
      <c r="C596" s="479"/>
      <c r="D596" s="479"/>
      <c r="E596" s="429"/>
      <c r="F596" s="420"/>
      <c r="G596" s="420"/>
      <c r="H596" s="420"/>
      <c r="I596" s="420"/>
      <c r="J596" s="420"/>
      <c r="K596" s="420"/>
      <c r="L596" s="420"/>
      <c r="M596" s="420"/>
      <c r="N596" s="420"/>
      <c r="O596" s="420"/>
      <c r="P596" s="420"/>
      <c r="Q596" s="420"/>
      <c r="R596" s="420"/>
    </row>
    <row r="597" spans="1:18">
      <c r="A597" s="479"/>
      <c r="B597" s="480"/>
      <c r="C597" s="479"/>
      <c r="D597" s="479"/>
      <c r="E597" s="429"/>
      <c r="F597" s="420"/>
      <c r="G597" s="420"/>
      <c r="H597" s="420"/>
      <c r="I597" s="420"/>
      <c r="J597" s="420"/>
      <c r="K597" s="420"/>
      <c r="L597" s="420"/>
      <c r="M597" s="420"/>
      <c r="N597" s="420"/>
      <c r="O597" s="420"/>
      <c r="P597" s="420"/>
      <c r="Q597" s="420"/>
      <c r="R597" s="420"/>
    </row>
    <row r="598" spans="1:18">
      <c r="A598" s="479"/>
      <c r="B598" s="480"/>
      <c r="C598" s="479"/>
      <c r="D598" s="479"/>
      <c r="E598" s="429"/>
      <c r="F598" s="420"/>
      <c r="G598" s="420"/>
      <c r="H598" s="420"/>
      <c r="I598" s="420"/>
      <c r="J598" s="420"/>
      <c r="K598" s="420"/>
      <c r="L598" s="420"/>
      <c r="M598" s="420"/>
      <c r="N598" s="420"/>
      <c r="O598" s="420"/>
      <c r="P598" s="420"/>
      <c r="Q598" s="420"/>
      <c r="R598" s="420"/>
    </row>
    <row r="599" spans="1:18">
      <c r="A599" s="479"/>
      <c r="B599" s="480"/>
      <c r="C599" s="479"/>
      <c r="D599" s="479"/>
      <c r="E599" s="429"/>
      <c r="F599" s="420"/>
      <c r="G599" s="420"/>
      <c r="H599" s="420"/>
      <c r="I599" s="420"/>
      <c r="J599" s="420"/>
      <c r="K599" s="420"/>
      <c r="L599" s="420"/>
      <c r="M599" s="420"/>
      <c r="N599" s="420"/>
      <c r="O599" s="420"/>
      <c r="P599" s="420"/>
      <c r="Q599" s="420"/>
      <c r="R599" s="420"/>
    </row>
    <row r="600" spans="1:18">
      <c r="A600" s="479"/>
      <c r="B600" s="480"/>
      <c r="C600" s="479"/>
      <c r="D600" s="479"/>
      <c r="E600" s="429"/>
      <c r="F600" s="420"/>
      <c r="G600" s="420"/>
      <c r="H600" s="420"/>
      <c r="I600" s="420"/>
      <c r="J600" s="420"/>
      <c r="K600" s="420"/>
      <c r="L600" s="420"/>
      <c r="M600" s="420"/>
      <c r="N600" s="420"/>
      <c r="O600" s="420"/>
      <c r="P600" s="420"/>
      <c r="Q600" s="420"/>
      <c r="R600" s="420"/>
    </row>
    <row r="601" spans="1:18">
      <c r="A601" s="479"/>
      <c r="B601" s="480"/>
      <c r="C601" s="479"/>
      <c r="D601" s="479"/>
      <c r="E601" s="429"/>
      <c r="F601" s="420"/>
      <c r="G601" s="420"/>
      <c r="H601" s="420"/>
      <c r="I601" s="420"/>
      <c r="J601" s="420"/>
      <c r="K601" s="420"/>
      <c r="L601" s="420"/>
      <c r="M601" s="420"/>
      <c r="N601" s="420"/>
      <c r="O601" s="420"/>
      <c r="P601" s="420"/>
      <c r="Q601" s="420"/>
      <c r="R601" s="420"/>
    </row>
    <row r="602" spans="1:18">
      <c r="A602" s="479"/>
      <c r="B602" s="480"/>
      <c r="C602" s="479"/>
      <c r="D602" s="479"/>
      <c r="E602" s="429"/>
      <c r="F602" s="420"/>
      <c r="G602" s="420"/>
      <c r="H602" s="420"/>
      <c r="I602" s="420"/>
      <c r="J602" s="420"/>
      <c r="K602" s="420"/>
      <c r="L602" s="420"/>
      <c r="M602" s="420"/>
      <c r="N602" s="420"/>
      <c r="O602" s="420"/>
      <c r="P602" s="420"/>
      <c r="Q602" s="420"/>
      <c r="R602" s="420"/>
    </row>
    <row r="603" spans="1:18">
      <c r="A603" s="479"/>
      <c r="B603" s="480"/>
      <c r="C603" s="479"/>
      <c r="D603" s="479"/>
      <c r="E603" s="429"/>
      <c r="F603" s="420"/>
      <c r="G603" s="420"/>
      <c r="H603" s="420"/>
      <c r="I603" s="420"/>
      <c r="J603" s="420"/>
      <c r="K603" s="420"/>
      <c r="L603" s="420"/>
      <c r="M603" s="420"/>
      <c r="N603" s="420"/>
      <c r="O603" s="420"/>
      <c r="P603" s="420"/>
      <c r="Q603" s="420"/>
      <c r="R603" s="420"/>
    </row>
    <row r="604" spans="1:18">
      <c r="A604" s="479"/>
      <c r="B604" s="480"/>
      <c r="C604" s="479"/>
      <c r="D604" s="479"/>
      <c r="E604" s="429"/>
      <c r="F604" s="420"/>
      <c r="G604" s="420"/>
      <c r="H604" s="420"/>
      <c r="I604" s="420"/>
      <c r="J604" s="420"/>
      <c r="K604" s="420"/>
      <c r="L604" s="420"/>
      <c r="M604" s="420"/>
      <c r="N604" s="420"/>
      <c r="O604" s="420"/>
      <c r="P604" s="420"/>
      <c r="Q604" s="420"/>
      <c r="R604" s="420"/>
    </row>
    <row r="605" spans="1:18">
      <c r="A605" s="479"/>
      <c r="B605" s="480"/>
      <c r="C605" s="479"/>
      <c r="D605" s="479"/>
      <c r="E605" s="429"/>
      <c r="F605" s="420"/>
      <c r="G605" s="420"/>
      <c r="H605" s="420"/>
      <c r="I605" s="420"/>
      <c r="J605" s="420"/>
      <c r="K605" s="420"/>
      <c r="L605" s="420"/>
      <c r="M605" s="420"/>
      <c r="N605" s="420"/>
      <c r="O605" s="420"/>
      <c r="P605" s="420"/>
      <c r="Q605" s="420"/>
      <c r="R605" s="420"/>
    </row>
    <row r="606" spans="1:18">
      <c r="A606" s="479"/>
      <c r="B606" s="480"/>
      <c r="C606" s="479"/>
      <c r="D606" s="479"/>
      <c r="E606" s="429"/>
      <c r="F606" s="420"/>
      <c r="G606" s="420"/>
      <c r="H606" s="420"/>
      <c r="I606" s="420"/>
      <c r="J606" s="420"/>
      <c r="K606" s="420"/>
      <c r="L606" s="420"/>
      <c r="M606" s="420"/>
      <c r="N606" s="420"/>
      <c r="O606" s="420"/>
      <c r="P606" s="420"/>
      <c r="Q606" s="420"/>
      <c r="R606" s="420"/>
    </row>
    <row r="607" spans="1:18">
      <c r="A607" s="479"/>
      <c r="B607" s="480"/>
      <c r="C607" s="479"/>
      <c r="D607" s="479"/>
      <c r="E607" s="429"/>
      <c r="F607" s="420"/>
      <c r="G607" s="420"/>
      <c r="H607" s="420"/>
      <c r="I607" s="420"/>
      <c r="J607" s="420"/>
      <c r="K607" s="420"/>
      <c r="L607" s="420"/>
      <c r="M607" s="420"/>
      <c r="N607" s="420"/>
      <c r="O607" s="420"/>
      <c r="P607" s="420"/>
      <c r="Q607" s="420"/>
      <c r="R607" s="420"/>
    </row>
    <row r="608" spans="1:18">
      <c r="A608" s="479"/>
      <c r="B608" s="480"/>
      <c r="C608" s="479"/>
      <c r="D608" s="479"/>
      <c r="E608" s="429"/>
      <c r="F608" s="420"/>
      <c r="G608" s="420"/>
      <c r="H608" s="420"/>
      <c r="I608" s="420"/>
      <c r="J608" s="420"/>
      <c r="K608" s="420"/>
      <c r="L608" s="420"/>
      <c r="M608" s="420"/>
      <c r="N608" s="420"/>
      <c r="O608" s="420"/>
      <c r="P608" s="420"/>
      <c r="Q608" s="420"/>
      <c r="R608" s="420"/>
    </row>
    <row r="609" spans="1:18">
      <c r="A609" s="479"/>
      <c r="B609" s="480"/>
      <c r="C609" s="479"/>
      <c r="D609" s="479"/>
      <c r="E609" s="429"/>
      <c r="F609" s="420"/>
      <c r="G609" s="420"/>
      <c r="H609" s="420"/>
      <c r="I609" s="420"/>
      <c r="J609" s="420"/>
      <c r="K609" s="420"/>
      <c r="L609" s="420"/>
      <c r="M609" s="420"/>
      <c r="N609" s="420"/>
      <c r="O609" s="420"/>
      <c r="P609" s="420"/>
      <c r="Q609" s="420"/>
      <c r="R609" s="420"/>
    </row>
    <row r="610" spans="1:18">
      <c r="A610" s="479"/>
      <c r="B610" s="480"/>
      <c r="C610" s="479"/>
      <c r="D610" s="479"/>
      <c r="E610" s="429"/>
      <c r="F610" s="420"/>
      <c r="G610" s="420"/>
      <c r="H610" s="420"/>
      <c r="I610" s="420"/>
      <c r="J610" s="420"/>
      <c r="K610" s="420"/>
      <c r="L610" s="420"/>
      <c r="M610" s="420"/>
      <c r="N610" s="420"/>
      <c r="O610" s="420"/>
      <c r="P610" s="420"/>
      <c r="Q610" s="420"/>
      <c r="R610" s="420"/>
    </row>
    <row r="611" spans="1:18">
      <c r="A611" s="479"/>
      <c r="B611" s="480"/>
      <c r="C611" s="479"/>
      <c r="D611" s="479"/>
      <c r="E611" s="429"/>
      <c r="F611" s="420"/>
      <c r="G611" s="420"/>
      <c r="H611" s="420"/>
      <c r="I611" s="420"/>
      <c r="J611" s="420"/>
      <c r="K611" s="420"/>
      <c r="L611" s="420"/>
      <c r="M611" s="420"/>
      <c r="N611" s="420"/>
      <c r="O611" s="420"/>
      <c r="P611" s="420"/>
      <c r="Q611" s="420"/>
      <c r="R611" s="420"/>
    </row>
    <row r="612" spans="1:18">
      <c r="A612" s="479"/>
      <c r="B612" s="480"/>
      <c r="C612" s="479"/>
      <c r="D612" s="479"/>
      <c r="E612" s="429"/>
      <c r="F612" s="420"/>
      <c r="G612" s="420"/>
      <c r="H612" s="420"/>
      <c r="I612" s="420"/>
      <c r="J612" s="420"/>
      <c r="K612" s="420"/>
      <c r="L612" s="420"/>
      <c r="M612" s="420"/>
      <c r="N612" s="420"/>
      <c r="O612" s="420"/>
      <c r="P612" s="420"/>
      <c r="Q612" s="420"/>
      <c r="R612" s="420"/>
    </row>
    <row r="613" spans="1:18">
      <c r="A613" s="479"/>
      <c r="B613" s="480"/>
      <c r="C613" s="479"/>
      <c r="D613" s="479"/>
      <c r="E613" s="429"/>
      <c r="F613" s="420"/>
      <c r="G613" s="420"/>
      <c r="H613" s="420"/>
      <c r="I613" s="420"/>
      <c r="J613" s="420"/>
      <c r="K613" s="420"/>
      <c r="L613" s="420"/>
      <c r="M613" s="420"/>
      <c r="N613" s="420"/>
      <c r="O613" s="420"/>
      <c r="P613" s="420"/>
      <c r="Q613" s="420"/>
      <c r="R613" s="420"/>
    </row>
    <row r="614" spans="1:18">
      <c r="A614" s="479"/>
      <c r="B614" s="480"/>
      <c r="C614" s="479"/>
      <c r="D614" s="479"/>
      <c r="E614" s="429"/>
      <c r="F614" s="420"/>
      <c r="G614" s="420"/>
      <c r="H614" s="420"/>
      <c r="I614" s="420"/>
      <c r="J614" s="420"/>
      <c r="K614" s="420"/>
      <c r="L614" s="420"/>
      <c r="M614" s="420"/>
      <c r="N614" s="420"/>
      <c r="O614" s="420"/>
      <c r="P614" s="420"/>
      <c r="Q614" s="420"/>
      <c r="R614" s="420"/>
    </row>
    <row r="615" spans="1:18">
      <c r="A615" s="479"/>
      <c r="B615" s="480"/>
      <c r="C615" s="479"/>
      <c r="D615" s="479"/>
      <c r="E615" s="429"/>
      <c r="F615" s="420"/>
      <c r="G615" s="420"/>
      <c r="H615" s="420"/>
      <c r="I615" s="420"/>
      <c r="J615" s="420"/>
      <c r="K615" s="420"/>
      <c r="L615" s="420"/>
      <c r="M615" s="420"/>
      <c r="N615" s="420"/>
      <c r="O615" s="420"/>
      <c r="P615" s="420"/>
      <c r="Q615" s="420"/>
      <c r="R615" s="420"/>
    </row>
    <row r="616" spans="1:18">
      <c r="A616" s="479"/>
      <c r="B616" s="480"/>
      <c r="C616" s="479"/>
      <c r="D616" s="479"/>
      <c r="E616" s="429"/>
      <c r="F616" s="420"/>
      <c r="G616" s="420"/>
      <c r="H616" s="420"/>
      <c r="I616" s="420"/>
      <c r="J616" s="420"/>
      <c r="K616" s="420"/>
      <c r="L616" s="420"/>
      <c r="M616" s="420"/>
      <c r="N616" s="420"/>
      <c r="O616" s="420"/>
      <c r="P616" s="420"/>
      <c r="Q616" s="420"/>
      <c r="R616" s="420"/>
    </row>
    <row r="617" spans="1:18">
      <c r="A617" s="479"/>
      <c r="B617" s="480"/>
      <c r="C617" s="479"/>
      <c r="D617" s="479"/>
      <c r="E617" s="429"/>
      <c r="F617" s="420"/>
      <c r="G617" s="420"/>
      <c r="H617" s="420"/>
      <c r="I617" s="420"/>
      <c r="J617" s="420"/>
      <c r="K617" s="420"/>
      <c r="L617" s="420"/>
      <c r="M617" s="420"/>
      <c r="N617" s="420"/>
      <c r="O617" s="420"/>
      <c r="P617" s="420"/>
      <c r="Q617" s="420"/>
      <c r="R617" s="420"/>
    </row>
    <row r="618" spans="1:18">
      <c r="A618" s="479"/>
      <c r="B618" s="480"/>
      <c r="C618" s="479"/>
      <c r="D618" s="479"/>
      <c r="E618" s="429"/>
      <c r="F618" s="420"/>
      <c r="G618" s="420"/>
      <c r="H618" s="420"/>
      <c r="I618" s="420"/>
      <c r="J618" s="420"/>
      <c r="K618" s="420"/>
      <c r="L618" s="420"/>
      <c r="M618" s="420"/>
      <c r="N618" s="420"/>
      <c r="O618" s="420"/>
      <c r="P618" s="420"/>
      <c r="Q618" s="420"/>
      <c r="R618" s="420"/>
    </row>
    <row r="619" spans="1:18">
      <c r="A619" s="479"/>
      <c r="B619" s="480"/>
      <c r="C619" s="479"/>
      <c r="D619" s="479"/>
      <c r="E619" s="429"/>
      <c r="F619" s="420"/>
      <c r="G619" s="420"/>
      <c r="H619" s="420"/>
      <c r="I619" s="420"/>
      <c r="J619" s="420"/>
      <c r="K619" s="420"/>
      <c r="L619" s="420"/>
      <c r="M619" s="420"/>
      <c r="N619" s="420"/>
      <c r="O619" s="420"/>
      <c r="P619" s="420"/>
      <c r="Q619" s="420"/>
      <c r="R619" s="420"/>
    </row>
    <row r="620" spans="1:18">
      <c r="A620" s="479"/>
      <c r="B620" s="480"/>
      <c r="C620" s="479"/>
      <c r="D620" s="479"/>
      <c r="E620" s="429"/>
      <c r="F620" s="420"/>
      <c r="G620" s="420"/>
      <c r="H620" s="420"/>
      <c r="I620" s="420"/>
      <c r="J620" s="420"/>
      <c r="K620" s="420"/>
      <c r="L620" s="420"/>
      <c r="M620" s="420"/>
      <c r="N620" s="420"/>
      <c r="O620" s="420"/>
      <c r="P620" s="420"/>
      <c r="Q620" s="420"/>
      <c r="R620" s="420"/>
    </row>
    <row r="621" spans="1:18">
      <c r="A621" s="479"/>
      <c r="B621" s="480"/>
      <c r="C621" s="479"/>
      <c r="D621" s="479"/>
      <c r="E621" s="429"/>
      <c r="F621" s="420"/>
      <c r="G621" s="420"/>
      <c r="H621" s="420"/>
      <c r="I621" s="420"/>
      <c r="J621" s="420"/>
      <c r="K621" s="420"/>
      <c r="L621" s="420"/>
      <c r="M621" s="420"/>
      <c r="N621" s="420"/>
      <c r="O621" s="420"/>
      <c r="P621" s="420"/>
      <c r="Q621" s="420"/>
      <c r="R621" s="420"/>
    </row>
    <row r="622" spans="1:18">
      <c r="A622" s="479"/>
      <c r="B622" s="480"/>
      <c r="C622" s="479"/>
      <c r="D622" s="479"/>
      <c r="E622" s="429"/>
      <c r="F622" s="420"/>
      <c r="G622" s="420"/>
      <c r="H622" s="420"/>
      <c r="I622" s="420"/>
      <c r="J622" s="420"/>
      <c r="K622" s="420"/>
      <c r="L622" s="420"/>
      <c r="M622" s="420"/>
      <c r="N622" s="420"/>
      <c r="O622" s="420"/>
      <c r="P622" s="420"/>
      <c r="Q622" s="420"/>
      <c r="R622" s="420"/>
    </row>
    <row r="623" spans="1:18">
      <c r="A623" s="479"/>
      <c r="B623" s="480"/>
      <c r="C623" s="479"/>
      <c r="D623" s="479"/>
      <c r="E623" s="429"/>
      <c r="F623" s="420"/>
      <c r="G623" s="420"/>
      <c r="H623" s="420"/>
      <c r="I623" s="420"/>
      <c r="J623" s="420"/>
      <c r="K623" s="420"/>
      <c r="L623" s="420"/>
      <c r="M623" s="420"/>
      <c r="N623" s="420"/>
      <c r="O623" s="420"/>
      <c r="P623" s="420"/>
      <c r="Q623" s="420"/>
      <c r="R623" s="420"/>
    </row>
    <row r="624" spans="1:18">
      <c r="A624" s="479"/>
      <c r="B624" s="480"/>
      <c r="C624" s="479"/>
      <c r="D624" s="479"/>
      <c r="E624" s="429"/>
      <c r="F624" s="420"/>
      <c r="G624" s="420"/>
      <c r="H624" s="420"/>
      <c r="I624" s="420"/>
      <c r="J624" s="420"/>
      <c r="K624" s="420"/>
      <c r="L624" s="420"/>
      <c r="M624" s="420"/>
      <c r="N624" s="420"/>
      <c r="O624" s="420"/>
      <c r="P624" s="420"/>
      <c r="Q624" s="420"/>
      <c r="R624" s="420"/>
    </row>
    <row r="625" spans="1:18">
      <c r="A625" s="479"/>
      <c r="B625" s="480"/>
      <c r="C625" s="479"/>
      <c r="D625" s="479"/>
      <c r="E625" s="429"/>
      <c r="F625" s="420"/>
      <c r="G625" s="420"/>
      <c r="H625" s="420"/>
      <c r="I625" s="420"/>
      <c r="J625" s="420"/>
      <c r="K625" s="420"/>
      <c r="L625" s="420"/>
      <c r="M625" s="420"/>
      <c r="N625" s="420"/>
      <c r="O625" s="420"/>
      <c r="P625" s="420"/>
      <c r="Q625" s="420"/>
      <c r="R625" s="420"/>
    </row>
    <row r="626" spans="1:18">
      <c r="A626" s="479"/>
      <c r="B626" s="480"/>
      <c r="C626" s="479"/>
      <c r="D626" s="479"/>
      <c r="E626" s="429"/>
      <c r="F626" s="420"/>
      <c r="G626" s="420"/>
      <c r="H626" s="420"/>
      <c r="I626" s="420"/>
      <c r="J626" s="420"/>
      <c r="K626" s="420"/>
      <c r="L626" s="420"/>
      <c r="M626" s="420"/>
      <c r="N626" s="420"/>
      <c r="O626" s="420"/>
      <c r="P626" s="420"/>
      <c r="Q626" s="420"/>
      <c r="R626" s="420"/>
    </row>
    <row r="627" spans="1:18">
      <c r="A627" s="479"/>
      <c r="B627" s="480"/>
      <c r="C627" s="479"/>
      <c r="D627" s="479"/>
      <c r="E627" s="429"/>
      <c r="F627" s="420"/>
      <c r="G627" s="420"/>
      <c r="H627" s="420"/>
      <c r="I627" s="420"/>
      <c r="J627" s="420"/>
      <c r="K627" s="420"/>
      <c r="L627" s="420"/>
      <c r="M627" s="420"/>
      <c r="N627" s="420"/>
      <c r="O627" s="420"/>
      <c r="P627" s="420"/>
      <c r="Q627" s="420"/>
      <c r="R627" s="420"/>
    </row>
    <row r="628" spans="1:18">
      <c r="A628" s="479"/>
      <c r="B628" s="480"/>
      <c r="C628" s="479"/>
      <c r="D628" s="479"/>
      <c r="E628" s="429"/>
      <c r="F628" s="420"/>
      <c r="G628" s="420"/>
      <c r="H628" s="420"/>
      <c r="I628" s="420"/>
      <c r="J628" s="420"/>
      <c r="K628" s="420"/>
      <c r="L628" s="420"/>
      <c r="M628" s="420"/>
      <c r="N628" s="420"/>
      <c r="O628" s="420"/>
      <c r="P628" s="420"/>
      <c r="Q628" s="420"/>
      <c r="R628" s="420"/>
    </row>
    <row r="629" spans="1:18">
      <c r="A629" s="479"/>
      <c r="B629" s="480"/>
      <c r="C629" s="479"/>
      <c r="D629" s="479"/>
      <c r="E629" s="429"/>
      <c r="F629" s="420"/>
      <c r="G629" s="420"/>
      <c r="H629" s="420"/>
      <c r="I629" s="420"/>
      <c r="J629" s="420"/>
      <c r="K629" s="420"/>
      <c r="L629" s="420"/>
      <c r="M629" s="420"/>
      <c r="N629" s="420"/>
      <c r="O629" s="420"/>
      <c r="P629" s="420"/>
      <c r="Q629" s="420"/>
      <c r="R629" s="420"/>
    </row>
    <row r="630" spans="1:18">
      <c r="A630" s="479"/>
      <c r="B630" s="480"/>
      <c r="C630" s="479"/>
      <c r="D630" s="479"/>
      <c r="E630" s="429"/>
      <c r="F630" s="420"/>
      <c r="G630" s="420"/>
      <c r="H630" s="420"/>
      <c r="I630" s="420"/>
      <c r="J630" s="420"/>
      <c r="K630" s="420"/>
      <c r="L630" s="420"/>
      <c r="M630" s="420"/>
      <c r="N630" s="420"/>
      <c r="O630" s="420"/>
      <c r="P630" s="420"/>
      <c r="Q630" s="420"/>
      <c r="R630" s="420"/>
    </row>
    <row r="631" spans="1:18">
      <c r="A631" s="479"/>
      <c r="B631" s="480"/>
      <c r="C631" s="479"/>
      <c r="D631" s="479"/>
      <c r="E631" s="429"/>
      <c r="F631" s="420"/>
      <c r="G631" s="420"/>
      <c r="H631" s="420"/>
      <c r="I631" s="420"/>
      <c r="J631" s="420"/>
      <c r="K631" s="420"/>
      <c r="L631" s="420"/>
      <c r="M631" s="420"/>
      <c r="N631" s="420"/>
      <c r="O631" s="420"/>
      <c r="P631" s="420"/>
      <c r="Q631" s="420"/>
      <c r="R631" s="420"/>
    </row>
    <row r="632" spans="1:18">
      <c r="A632" s="479"/>
      <c r="B632" s="480"/>
      <c r="C632" s="479"/>
      <c r="D632" s="479"/>
      <c r="E632" s="429"/>
      <c r="F632" s="420"/>
      <c r="G632" s="420"/>
      <c r="H632" s="420"/>
      <c r="I632" s="420"/>
      <c r="J632" s="420"/>
      <c r="K632" s="420"/>
      <c r="L632" s="420"/>
      <c r="M632" s="420"/>
      <c r="N632" s="420"/>
      <c r="O632" s="420"/>
      <c r="P632" s="420"/>
      <c r="Q632" s="420"/>
      <c r="R632" s="420"/>
    </row>
    <row r="633" spans="1:18">
      <c r="A633" s="479"/>
      <c r="B633" s="480"/>
      <c r="C633" s="479"/>
      <c r="D633" s="479"/>
      <c r="E633" s="429"/>
      <c r="F633" s="420"/>
      <c r="G633" s="420"/>
      <c r="H633" s="420"/>
      <c r="I633" s="420"/>
      <c r="J633" s="420"/>
      <c r="K633" s="420"/>
      <c r="L633" s="420"/>
      <c r="M633" s="420"/>
      <c r="N633" s="420"/>
      <c r="O633" s="420"/>
      <c r="P633" s="420"/>
      <c r="Q633" s="420"/>
      <c r="R633" s="420"/>
    </row>
    <row r="634" spans="1:18">
      <c r="A634" s="479"/>
      <c r="B634" s="480"/>
      <c r="C634" s="479"/>
      <c r="D634" s="479"/>
      <c r="E634" s="429"/>
      <c r="F634" s="420"/>
      <c r="G634" s="420"/>
      <c r="H634" s="420"/>
      <c r="I634" s="420"/>
      <c r="J634" s="420"/>
      <c r="K634" s="420"/>
      <c r="L634" s="420"/>
      <c r="M634" s="420"/>
      <c r="N634" s="420"/>
      <c r="O634" s="420"/>
      <c r="P634" s="420"/>
      <c r="Q634" s="420"/>
      <c r="R634" s="420"/>
    </row>
    <row r="635" spans="1:18">
      <c r="A635" s="479"/>
      <c r="B635" s="480"/>
      <c r="C635" s="479"/>
      <c r="D635" s="479"/>
      <c r="E635" s="429"/>
      <c r="F635" s="420"/>
      <c r="G635" s="420"/>
      <c r="H635" s="420"/>
      <c r="I635" s="420"/>
      <c r="J635" s="420"/>
      <c r="K635" s="420"/>
      <c r="L635" s="420"/>
      <c r="M635" s="420"/>
      <c r="N635" s="420"/>
      <c r="O635" s="420"/>
      <c r="P635" s="420"/>
      <c r="Q635" s="420"/>
      <c r="R635" s="420"/>
    </row>
    <row r="636" spans="1:18">
      <c r="A636" s="479"/>
      <c r="B636" s="480"/>
      <c r="C636" s="479"/>
      <c r="D636" s="479"/>
      <c r="E636" s="429"/>
      <c r="F636" s="420"/>
      <c r="G636" s="420"/>
      <c r="H636" s="420"/>
      <c r="I636" s="420"/>
      <c r="J636" s="420"/>
      <c r="K636" s="420"/>
      <c r="L636" s="420"/>
      <c r="M636" s="420"/>
      <c r="N636" s="420"/>
      <c r="O636" s="420"/>
      <c r="P636" s="420"/>
      <c r="Q636" s="420"/>
      <c r="R636" s="420"/>
    </row>
    <row r="637" spans="1:18">
      <c r="A637" s="479"/>
      <c r="B637" s="480"/>
      <c r="C637" s="479"/>
      <c r="D637" s="479"/>
      <c r="E637" s="429"/>
      <c r="F637" s="420"/>
      <c r="G637" s="420"/>
      <c r="H637" s="420"/>
      <c r="I637" s="420"/>
      <c r="J637" s="420"/>
      <c r="K637" s="420"/>
      <c r="L637" s="420"/>
      <c r="M637" s="420"/>
      <c r="N637" s="420"/>
      <c r="O637" s="420"/>
      <c r="P637" s="420"/>
      <c r="Q637" s="420"/>
      <c r="R637" s="420"/>
    </row>
    <row r="638" spans="1:18">
      <c r="A638" s="479"/>
      <c r="B638" s="480"/>
      <c r="C638" s="479"/>
      <c r="D638" s="479"/>
      <c r="E638" s="429"/>
      <c r="F638" s="420"/>
      <c r="G638" s="420"/>
      <c r="H638" s="420"/>
      <c r="I638" s="420"/>
      <c r="J638" s="420"/>
      <c r="K638" s="420"/>
      <c r="L638" s="420"/>
      <c r="M638" s="420"/>
      <c r="N638" s="420"/>
      <c r="O638" s="420"/>
      <c r="P638" s="420"/>
      <c r="Q638" s="420"/>
      <c r="R638" s="420"/>
    </row>
    <row r="639" spans="1:18">
      <c r="A639" s="479"/>
      <c r="B639" s="480"/>
      <c r="C639" s="479"/>
      <c r="D639" s="479"/>
      <c r="E639" s="429"/>
      <c r="F639" s="420"/>
      <c r="G639" s="420"/>
      <c r="H639" s="420"/>
      <c r="I639" s="420"/>
      <c r="J639" s="420"/>
      <c r="K639" s="420"/>
      <c r="L639" s="420"/>
      <c r="M639" s="420"/>
      <c r="N639" s="420"/>
      <c r="O639" s="420"/>
      <c r="P639" s="420"/>
      <c r="Q639" s="420"/>
      <c r="R639" s="420"/>
    </row>
    <row r="640" spans="1:18">
      <c r="A640" s="479"/>
      <c r="B640" s="480"/>
      <c r="C640" s="479"/>
      <c r="D640" s="479"/>
      <c r="E640" s="429"/>
      <c r="F640" s="420"/>
      <c r="G640" s="420"/>
      <c r="H640" s="420"/>
      <c r="I640" s="420"/>
      <c r="J640" s="420"/>
      <c r="K640" s="420"/>
      <c r="L640" s="420"/>
      <c r="M640" s="420"/>
      <c r="N640" s="420"/>
      <c r="O640" s="420"/>
      <c r="P640" s="420"/>
      <c r="Q640" s="420"/>
      <c r="R640" s="420"/>
    </row>
    <row r="641" spans="1:18">
      <c r="A641" s="479"/>
      <c r="B641" s="480"/>
      <c r="C641" s="479"/>
      <c r="D641" s="479"/>
      <c r="E641" s="429"/>
      <c r="F641" s="420"/>
      <c r="G641" s="420"/>
      <c r="H641" s="420"/>
      <c r="I641" s="420"/>
      <c r="J641" s="420"/>
      <c r="K641" s="420"/>
      <c r="L641" s="420"/>
      <c r="M641" s="420"/>
      <c r="N641" s="420"/>
      <c r="O641" s="420"/>
      <c r="P641" s="420"/>
      <c r="Q641" s="420"/>
      <c r="R641" s="420"/>
    </row>
    <row r="642" spans="1:18">
      <c r="A642" s="479"/>
      <c r="B642" s="480"/>
      <c r="C642" s="479"/>
      <c r="D642" s="479"/>
      <c r="E642" s="429"/>
      <c r="F642" s="420"/>
      <c r="G642" s="420"/>
      <c r="H642" s="420"/>
      <c r="I642" s="420"/>
      <c r="J642" s="420"/>
      <c r="K642" s="420"/>
      <c r="L642" s="420"/>
      <c r="M642" s="420"/>
      <c r="N642" s="420"/>
      <c r="O642" s="420"/>
      <c r="P642" s="420"/>
      <c r="Q642" s="420"/>
      <c r="R642" s="420"/>
    </row>
    <row r="643" spans="1:18">
      <c r="A643" s="479"/>
      <c r="B643" s="480"/>
      <c r="C643" s="479"/>
      <c r="D643" s="479"/>
      <c r="E643" s="429"/>
      <c r="F643" s="420"/>
      <c r="G643" s="420"/>
      <c r="H643" s="420"/>
      <c r="I643" s="420"/>
      <c r="J643" s="420"/>
      <c r="K643" s="420"/>
      <c r="L643" s="420"/>
      <c r="M643" s="420"/>
      <c r="N643" s="420"/>
      <c r="O643" s="420"/>
      <c r="P643" s="420"/>
      <c r="Q643" s="420"/>
      <c r="R643" s="420"/>
    </row>
    <row r="644" spans="1:18">
      <c r="A644" s="479"/>
      <c r="B644" s="480"/>
      <c r="C644" s="479"/>
      <c r="D644" s="479"/>
      <c r="E644" s="429"/>
      <c r="F644" s="420"/>
      <c r="G644" s="420"/>
      <c r="H644" s="420"/>
      <c r="I644" s="420"/>
      <c r="J644" s="420"/>
      <c r="K644" s="420"/>
      <c r="L644" s="420"/>
      <c r="M644" s="420"/>
      <c r="N644" s="420"/>
      <c r="O644" s="420"/>
      <c r="P644" s="420"/>
      <c r="Q644" s="420"/>
      <c r="R644" s="420"/>
    </row>
    <row r="645" spans="1:18">
      <c r="A645" s="479"/>
      <c r="B645" s="480"/>
      <c r="C645" s="479"/>
      <c r="D645" s="479"/>
      <c r="E645" s="429"/>
      <c r="F645" s="420"/>
      <c r="G645" s="420"/>
      <c r="H645" s="420"/>
      <c r="I645" s="420"/>
      <c r="J645" s="420"/>
      <c r="K645" s="420"/>
      <c r="L645" s="420"/>
      <c r="M645" s="420"/>
      <c r="N645" s="420"/>
      <c r="O645" s="420"/>
      <c r="P645" s="420"/>
      <c r="Q645" s="420"/>
      <c r="R645" s="420"/>
    </row>
    <row r="646" spans="1:18">
      <c r="A646" s="479"/>
      <c r="B646" s="480"/>
      <c r="C646" s="479"/>
      <c r="D646" s="479"/>
      <c r="E646" s="429"/>
      <c r="F646" s="420"/>
      <c r="G646" s="420"/>
      <c r="H646" s="420"/>
      <c r="I646" s="420"/>
      <c r="J646" s="420"/>
      <c r="K646" s="420"/>
      <c r="L646" s="420"/>
      <c r="M646" s="420"/>
      <c r="N646" s="420"/>
      <c r="O646" s="420"/>
      <c r="P646" s="420"/>
      <c r="Q646" s="420"/>
      <c r="R646" s="420"/>
    </row>
    <row r="647" spans="1:18">
      <c r="A647" s="479"/>
      <c r="B647" s="480"/>
      <c r="C647" s="479"/>
      <c r="D647" s="479"/>
      <c r="E647" s="429"/>
      <c r="F647" s="420"/>
      <c r="G647" s="420"/>
      <c r="H647" s="420"/>
      <c r="I647" s="420"/>
      <c r="J647" s="420"/>
      <c r="K647" s="420"/>
      <c r="L647" s="420"/>
      <c r="M647" s="420"/>
      <c r="N647" s="420"/>
      <c r="O647" s="420"/>
      <c r="P647" s="420"/>
      <c r="Q647" s="420"/>
      <c r="R647" s="420"/>
    </row>
    <row r="648" spans="1:18">
      <c r="A648" s="479"/>
      <c r="B648" s="480"/>
      <c r="C648" s="479"/>
      <c r="D648" s="479"/>
      <c r="E648" s="429"/>
      <c r="F648" s="420"/>
      <c r="G648" s="420"/>
      <c r="H648" s="420"/>
      <c r="I648" s="420"/>
      <c r="J648" s="420"/>
      <c r="K648" s="420"/>
      <c r="L648" s="420"/>
      <c r="M648" s="420"/>
      <c r="N648" s="420"/>
      <c r="O648" s="420"/>
      <c r="P648" s="420"/>
      <c r="Q648" s="420"/>
      <c r="R648" s="420"/>
    </row>
    <row r="649" spans="1:18">
      <c r="A649" s="479"/>
      <c r="B649" s="480"/>
      <c r="C649" s="479"/>
      <c r="D649" s="479"/>
      <c r="E649" s="429"/>
      <c r="F649" s="420"/>
      <c r="G649" s="420"/>
      <c r="H649" s="420"/>
      <c r="I649" s="420"/>
      <c r="J649" s="420"/>
      <c r="K649" s="420"/>
      <c r="L649" s="420"/>
      <c r="M649" s="420"/>
      <c r="N649" s="420"/>
      <c r="O649" s="420"/>
      <c r="P649" s="420"/>
      <c r="Q649" s="420"/>
      <c r="R649" s="420"/>
    </row>
    <row r="650" spans="1:18">
      <c r="A650" s="479"/>
      <c r="B650" s="480"/>
      <c r="C650" s="479"/>
      <c r="D650" s="479"/>
      <c r="E650" s="429"/>
      <c r="F650" s="420"/>
      <c r="G650" s="420"/>
      <c r="H650" s="420"/>
      <c r="I650" s="420"/>
      <c r="J650" s="420"/>
      <c r="K650" s="420"/>
      <c r="L650" s="420"/>
      <c r="M650" s="420"/>
      <c r="N650" s="420"/>
      <c r="O650" s="420"/>
      <c r="P650" s="420"/>
      <c r="Q650" s="420"/>
      <c r="R650" s="420"/>
    </row>
    <row r="651" spans="1:18">
      <c r="A651" s="479"/>
      <c r="B651" s="480"/>
      <c r="C651" s="479"/>
      <c r="D651" s="479"/>
      <c r="E651" s="429"/>
      <c r="F651" s="420"/>
      <c r="G651" s="420"/>
      <c r="H651" s="420"/>
      <c r="I651" s="420"/>
      <c r="J651" s="420"/>
      <c r="K651" s="420"/>
      <c r="L651" s="420"/>
      <c r="M651" s="420"/>
      <c r="N651" s="420"/>
      <c r="O651" s="420"/>
      <c r="P651" s="420"/>
      <c r="Q651" s="420"/>
      <c r="R651" s="420"/>
    </row>
    <row r="652" spans="1:18">
      <c r="A652" s="479"/>
      <c r="B652" s="480"/>
      <c r="C652" s="479"/>
      <c r="D652" s="479"/>
      <c r="E652" s="429"/>
      <c r="F652" s="420"/>
      <c r="G652" s="420"/>
      <c r="H652" s="420"/>
      <c r="I652" s="420"/>
      <c r="J652" s="420"/>
      <c r="K652" s="420"/>
      <c r="L652" s="420"/>
      <c r="M652" s="420"/>
      <c r="N652" s="420"/>
      <c r="O652" s="420"/>
      <c r="P652" s="420"/>
      <c r="Q652" s="420"/>
      <c r="R652" s="420"/>
    </row>
    <row r="653" spans="1:18">
      <c r="A653" s="479"/>
      <c r="B653" s="480"/>
      <c r="C653" s="479"/>
      <c r="D653" s="479"/>
      <c r="E653" s="429"/>
      <c r="F653" s="420"/>
      <c r="G653" s="420"/>
      <c r="H653" s="420"/>
      <c r="I653" s="420"/>
      <c r="J653" s="420"/>
      <c r="K653" s="420"/>
      <c r="L653" s="420"/>
      <c r="M653" s="420"/>
      <c r="N653" s="420"/>
      <c r="O653" s="420"/>
      <c r="P653" s="420"/>
      <c r="Q653" s="420"/>
      <c r="R653" s="420"/>
    </row>
    <row r="654" spans="1:18">
      <c r="A654" s="479"/>
      <c r="B654" s="480"/>
      <c r="C654" s="479"/>
      <c r="D654" s="479"/>
      <c r="E654" s="429"/>
      <c r="F654" s="420"/>
      <c r="G654" s="420"/>
      <c r="H654" s="420"/>
      <c r="I654" s="420"/>
      <c r="J654" s="420"/>
      <c r="K654" s="420"/>
      <c r="L654" s="420"/>
      <c r="M654" s="420"/>
      <c r="N654" s="420"/>
      <c r="O654" s="420"/>
      <c r="P654" s="420"/>
      <c r="Q654" s="420"/>
      <c r="R654" s="420"/>
    </row>
    <row r="655" spans="1:18">
      <c r="A655" s="479"/>
      <c r="B655" s="480"/>
      <c r="C655" s="479"/>
      <c r="D655" s="479"/>
      <c r="E655" s="429"/>
      <c r="F655" s="420"/>
      <c r="G655" s="420"/>
      <c r="H655" s="420"/>
      <c r="I655" s="420"/>
      <c r="J655" s="420"/>
      <c r="K655" s="420"/>
      <c r="L655" s="420"/>
      <c r="M655" s="420"/>
      <c r="N655" s="420"/>
      <c r="O655" s="420"/>
      <c r="P655" s="420"/>
      <c r="Q655" s="420"/>
      <c r="R655" s="420"/>
    </row>
    <row r="656" spans="1:18">
      <c r="A656" s="479"/>
      <c r="B656" s="480"/>
      <c r="C656" s="479"/>
      <c r="D656" s="479"/>
      <c r="E656" s="429"/>
      <c r="F656" s="420"/>
      <c r="G656" s="420"/>
      <c r="H656" s="420"/>
      <c r="I656" s="420"/>
      <c r="J656" s="420"/>
      <c r="K656" s="420"/>
      <c r="L656" s="420"/>
      <c r="M656" s="420"/>
      <c r="N656" s="420"/>
      <c r="O656" s="420"/>
      <c r="P656" s="420"/>
      <c r="Q656" s="420"/>
      <c r="R656" s="420"/>
    </row>
    <row r="657" spans="1:18">
      <c r="A657" s="479"/>
      <c r="B657" s="480"/>
      <c r="C657" s="479"/>
      <c r="D657" s="479"/>
      <c r="E657" s="429"/>
      <c r="F657" s="420"/>
      <c r="G657" s="420"/>
      <c r="H657" s="420"/>
      <c r="I657" s="420"/>
      <c r="J657" s="420"/>
      <c r="K657" s="420"/>
      <c r="L657" s="420"/>
      <c r="M657" s="420"/>
      <c r="N657" s="420"/>
      <c r="O657" s="420"/>
      <c r="P657" s="420"/>
      <c r="Q657" s="420"/>
      <c r="R657" s="420"/>
    </row>
    <row r="658" spans="1:18">
      <c r="A658" s="479"/>
      <c r="B658" s="480"/>
      <c r="C658" s="479"/>
      <c r="D658" s="479"/>
      <c r="E658" s="429"/>
      <c r="F658" s="420"/>
      <c r="G658" s="420"/>
      <c r="H658" s="420"/>
      <c r="I658" s="420"/>
      <c r="J658" s="420"/>
      <c r="K658" s="420"/>
      <c r="L658" s="420"/>
      <c r="M658" s="420"/>
      <c r="N658" s="420"/>
      <c r="O658" s="420"/>
      <c r="P658" s="420"/>
      <c r="Q658" s="420"/>
      <c r="R658" s="420"/>
    </row>
    <row r="659" spans="1:18">
      <c r="A659" s="479"/>
      <c r="B659" s="480"/>
      <c r="C659" s="479"/>
      <c r="D659" s="479"/>
      <c r="E659" s="429"/>
      <c r="F659" s="420"/>
      <c r="G659" s="420"/>
      <c r="H659" s="420"/>
      <c r="I659" s="420"/>
      <c r="J659" s="420"/>
      <c r="K659" s="420"/>
      <c r="L659" s="420"/>
      <c r="M659" s="420"/>
      <c r="N659" s="420"/>
      <c r="O659" s="420"/>
      <c r="P659" s="420"/>
      <c r="Q659" s="420"/>
      <c r="R659" s="420"/>
    </row>
    <row r="660" spans="1:18">
      <c r="A660" s="479"/>
      <c r="B660" s="480"/>
      <c r="C660" s="479"/>
      <c r="D660" s="479"/>
      <c r="E660" s="429"/>
      <c r="F660" s="420"/>
      <c r="G660" s="420"/>
      <c r="H660" s="420"/>
      <c r="I660" s="420"/>
      <c r="J660" s="420"/>
      <c r="K660" s="420"/>
      <c r="L660" s="420"/>
      <c r="M660" s="420"/>
      <c r="N660" s="420"/>
      <c r="O660" s="420"/>
      <c r="P660" s="420"/>
      <c r="Q660" s="420"/>
      <c r="R660" s="420"/>
    </row>
    <row r="661" spans="1:18">
      <c r="A661" s="479"/>
      <c r="B661" s="480"/>
      <c r="C661" s="479"/>
      <c r="D661" s="479"/>
      <c r="E661" s="429"/>
      <c r="F661" s="420"/>
      <c r="G661" s="420"/>
      <c r="H661" s="420"/>
      <c r="I661" s="420"/>
      <c r="J661" s="420"/>
      <c r="K661" s="420"/>
      <c r="L661" s="420"/>
      <c r="M661" s="420"/>
      <c r="N661" s="420"/>
      <c r="O661" s="420"/>
      <c r="P661" s="420"/>
      <c r="Q661" s="420"/>
      <c r="R661" s="420"/>
    </row>
    <row r="662" spans="1:18">
      <c r="A662" s="479"/>
      <c r="B662" s="480"/>
      <c r="C662" s="479"/>
      <c r="D662" s="479"/>
      <c r="E662" s="429"/>
      <c r="F662" s="420"/>
      <c r="G662" s="420"/>
      <c r="H662" s="420"/>
      <c r="I662" s="420"/>
      <c r="J662" s="420"/>
      <c r="K662" s="420"/>
      <c r="L662" s="420"/>
      <c r="M662" s="420"/>
      <c r="N662" s="420"/>
      <c r="O662" s="420"/>
      <c r="P662" s="420"/>
      <c r="Q662" s="420"/>
      <c r="R662" s="420"/>
    </row>
    <row r="663" spans="1:18">
      <c r="A663" s="479"/>
      <c r="B663" s="480"/>
      <c r="C663" s="479"/>
      <c r="D663" s="479"/>
      <c r="E663" s="429"/>
      <c r="F663" s="420"/>
      <c r="G663" s="420"/>
      <c r="H663" s="420"/>
      <c r="I663" s="420"/>
      <c r="J663" s="420"/>
      <c r="K663" s="420"/>
      <c r="L663" s="420"/>
      <c r="M663" s="420"/>
      <c r="N663" s="420"/>
      <c r="O663" s="420"/>
      <c r="P663" s="420"/>
      <c r="Q663" s="420"/>
      <c r="R663" s="420"/>
    </row>
    <row r="664" spans="1:18">
      <c r="A664" s="479"/>
      <c r="B664" s="480"/>
      <c r="C664" s="479"/>
      <c r="D664" s="479"/>
      <c r="E664" s="429"/>
      <c r="F664" s="420"/>
      <c r="G664" s="420"/>
      <c r="H664" s="420"/>
      <c r="I664" s="420"/>
      <c r="J664" s="420"/>
      <c r="K664" s="420"/>
      <c r="L664" s="420"/>
      <c r="M664" s="420"/>
      <c r="N664" s="420"/>
      <c r="O664" s="420"/>
      <c r="P664" s="420"/>
      <c r="Q664" s="420"/>
      <c r="R664" s="420"/>
    </row>
    <row r="665" spans="1:18">
      <c r="A665" s="479"/>
      <c r="B665" s="480"/>
      <c r="C665" s="479"/>
      <c r="D665" s="479"/>
      <c r="E665" s="429"/>
      <c r="F665" s="420"/>
      <c r="G665" s="420"/>
      <c r="H665" s="420"/>
      <c r="I665" s="420"/>
      <c r="J665" s="420"/>
      <c r="K665" s="420"/>
      <c r="L665" s="420"/>
      <c r="M665" s="420"/>
      <c r="N665" s="420"/>
      <c r="O665" s="420"/>
      <c r="P665" s="420"/>
      <c r="Q665" s="420"/>
      <c r="R665" s="420"/>
    </row>
    <row r="666" spans="1:18">
      <c r="A666" s="479"/>
      <c r="B666" s="480"/>
      <c r="C666" s="479"/>
      <c r="D666" s="479"/>
      <c r="E666" s="429"/>
      <c r="F666" s="420"/>
      <c r="G666" s="420"/>
      <c r="H666" s="420"/>
      <c r="I666" s="420"/>
      <c r="J666" s="420"/>
      <c r="K666" s="420"/>
      <c r="L666" s="420"/>
      <c r="M666" s="420"/>
      <c r="N666" s="420"/>
      <c r="O666" s="420"/>
      <c r="P666" s="420"/>
      <c r="Q666" s="420"/>
      <c r="R666" s="420"/>
    </row>
    <row r="667" spans="1:18">
      <c r="A667" s="479"/>
      <c r="B667" s="480"/>
      <c r="C667" s="479"/>
      <c r="D667" s="479"/>
      <c r="E667" s="429"/>
      <c r="F667" s="420"/>
      <c r="G667" s="420"/>
      <c r="H667" s="420"/>
      <c r="I667" s="420"/>
      <c r="J667" s="420"/>
      <c r="K667" s="420"/>
      <c r="L667" s="420"/>
      <c r="M667" s="420"/>
      <c r="N667" s="420"/>
      <c r="O667" s="420"/>
      <c r="P667" s="420"/>
      <c r="Q667" s="420"/>
      <c r="R667" s="420"/>
    </row>
    <row r="668" spans="1:18">
      <c r="A668" s="479"/>
      <c r="B668" s="480"/>
      <c r="C668" s="479"/>
      <c r="D668" s="479"/>
      <c r="E668" s="429"/>
      <c r="F668" s="420"/>
      <c r="G668" s="420"/>
      <c r="H668" s="420"/>
      <c r="I668" s="420"/>
      <c r="J668" s="420"/>
      <c r="K668" s="420"/>
      <c r="L668" s="420"/>
      <c r="M668" s="420"/>
      <c r="N668" s="420"/>
      <c r="O668" s="420"/>
      <c r="P668" s="420"/>
      <c r="Q668" s="420"/>
      <c r="R668" s="420"/>
    </row>
    <row r="669" spans="1:18">
      <c r="A669" s="479"/>
      <c r="B669" s="480"/>
      <c r="C669" s="479"/>
      <c r="D669" s="479"/>
      <c r="E669" s="429"/>
      <c r="F669" s="420"/>
      <c r="G669" s="420"/>
      <c r="H669" s="420"/>
      <c r="I669" s="420"/>
      <c r="J669" s="420"/>
      <c r="K669" s="420"/>
      <c r="L669" s="420"/>
      <c r="M669" s="420"/>
      <c r="N669" s="420"/>
      <c r="O669" s="420"/>
      <c r="P669" s="420"/>
      <c r="Q669" s="420"/>
      <c r="R669" s="420"/>
    </row>
    <row r="670" spans="1:18">
      <c r="A670" s="479"/>
      <c r="B670" s="480"/>
      <c r="C670" s="479"/>
      <c r="D670" s="479"/>
      <c r="E670" s="429"/>
      <c r="F670" s="420"/>
      <c r="G670" s="420"/>
      <c r="H670" s="420"/>
      <c r="I670" s="420"/>
      <c r="J670" s="420"/>
      <c r="K670" s="420"/>
      <c r="L670" s="420"/>
      <c r="M670" s="420"/>
      <c r="N670" s="420"/>
      <c r="O670" s="420"/>
      <c r="P670" s="420"/>
      <c r="Q670" s="420"/>
      <c r="R670" s="420"/>
    </row>
    <row r="671" spans="1:18">
      <c r="A671" s="479"/>
      <c r="B671" s="480"/>
      <c r="C671" s="479"/>
      <c r="D671" s="479"/>
      <c r="E671" s="429"/>
      <c r="F671" s="420"/>
      <c r="G671" s="420"/>
      <c r="H671" s="420"/>
      <c r="I671" s="420"/>
      <c r="J671" s="420"/>
      <c r="K671" s="420"/>
      <c r="L671" s="420"/>
      <c r="M671" s="420"/>
      <c r="N671" s="420"/>
      <c r="O671" s="420"/>
      <c r="P671" s="420"/>
      <c r="Q671" s="420"/>
      <c r="R671" s="420"/>
    </row>
    <row r="672" spans="1:18">
      <c r="A672" s="479"/>
      <c r="B672" s="480"/>
      <c r="C672" s="479"/>
      <c r="D672" s="479"/>
      <c r="E672" s="429"/>
      <c r="F672" s="420"/>
      <c r="G672" s="420"/>
      <c r="H672" s="420"/>
      <c r="I672" s="420"/>
      <c r="J672" s="420"/>
      <c r="K672" s="420"/>
      <c r="L672" s="420"/>
      <c r="M672" s="420"/>
      <c r="N672" s="420"/>
      <c r="O672" s="420"/>
      <c r="P672" s="420"/>
      <c r="Q672" s="420"/>
      <c r="R672" s="420"/>
    </row>
    <row r="673" spans="1:18">
      <c r="A673" s="479"/>
      <c r="B673" s="480"/>
      <c r="C673" s="479"/>
      <c r="D673" s="479"/>
      <c r="E673" s="429"/>
      <c r="F673" s="420"/>
      <c r="G673" s="420"/>
      <c r="H673" s="420"/>
      <c r="I673" s="420"/>
      <c r="J673" s="420"/>
      <c r="K673" s="420"/>
      <c r="L673" s="420"/>
      <c r="M673" s="420"/>
      <c r="N673" s="420"/>
      <c r="O673" s="420"/>
      <c r="P673" s="420"/>
      <c r="Q673" s="420"/>
      <c r="R673" s="420"/>
    </row>
    <row r="674" spans="1:18">
      <c r="A674" s="479"/>
      <c r="B674" s="480"/>
      <c r="C674" s="479"/>
      <c r="D674" s="479"/>
      <c r="E674" s="429"/>
      <c r="F674" s="420"/>
      <c r="G674" s="420"/>
      <c r="H674" s="420"/>
      <c r="I674" s="420"/>
      <c r="J674" s="420"/>
      <c r="K674" s="420"/>
      <c r="L674" s="420"/>
      <c r="M674" s="420"/>
      <c r="N674" s="420"/>
      <c r="O674" s="420"/>
      <c r="P674" s="420"/>
      <c r="Q674" s="420"/>
      <c r="R674" s="420"/>
    </row>
    <row r="675" spans="1:18">
      <c r="A675" s="479"/>
      <c r="B675" s="480"/>
      <c r="C675" s="479"/>
      <c r="D675" s="479"/>
      <c r="E675" s="429"/>
      <c r="F675" s="420"/>
      <c r="G675" s="420"/>
      <c r="H675" s="420"/>
      <c r="I675" s="420"/>
      <c r="J675" s="420"/>
      <c r="K675" s="420"/>
      <c r="L675" s="420"/>
      <c r="M675" s="420"/>
      <c r="N675" s="420"/>
      <c r="O675" s="420"/>
      <c r="P675" s="420"/>
      <c r="Q675" s="420"/>
      <c r="R675" s="420"/>
    </row>
    <row r="676" spans="1:18">
      <c r="A676" s="479"/>
      <c r="B676" s="480"/>
      <c r="C676" s="479"/>
      <c r="D676" s="479"/>
      <c r="E676" s="429"/>
      <c r="F676" s="420"/>
      <c r="G676" s="420"/>
      <c r="H676" s="420"/>
      <c r="I676" s="420"/>
      <c r="J676" s="420"/>
      <c r="K676" s="420"/>
      <c r="L676" s="420"/>
      <c r="M676" s="420"/>
      <c r="N676" s="420"/>
      <c r="O676" s="420"/>
      <c r="P676" s="420"/>
      <c r="Q676" s="420"/>
      <c r="R676" s="420"/>
    </row>
    <row r="677" spans="1:18">
      <c r="A677" s="479"/>
      <c r="B677" s="480"/>
      <c r="C677" s="479"/>
      <c r="D677" s="479"/>
      <c r="E677" s="429"/>
      <c r="F677" s="420"/>
      <c r="G677" s="420"/>
      <c r="H677" s="420"/>
      <c r="I677" s="420"/>
      <c r="J677" s="420"/>
      <c r="K677" s="420"/>
      <c r="L677" s="420"/>
      <c r="M677" s="420"/>
      <c r="N677" s="420"/>
      <c r="O677" s="420"/>
      <c r="P677" s="420"/>
      <c r="Q677" s="420"/>
      <c r="R677" s="420"/>
    </row>
    <row r="678" spans="1:18">
      <c r="A678" s="479"/>
      <c r="B678" s="480"/>
      <c r="C678" s="479"/>
      <c r="D678" s="479"/>
      <c r="E678" s="429"/>
      <c r="F678" s="420"/>
      <c r="G678" s="420"/>
      <c r="H678" s="420"/>
      <c r="I678" s="420"/>
      <c r="J678" s="420"/>
      <c r="K678" s="420"/>
      <c r="L678" s="420"/>
      <c r="M678" s="420"/>
      <c r="N678" s="420"/>
      <c r="O678" s="420"/>
      <c r="P678" s="420"/>
      <c r="Q678" s="420"/>
      <c r="R678" s="420"/>
    </row>
    <row r="679" spans="1:18">
      <c r="A679" s="479"/>
      <c r="B679" s="480"/>
      <c r="C679" s="479"/>
      <c r="D679" s="479"/>
      <c r="E679" s="429"/>
      <c r="F679" s="420"/>
      <c r="G679" s="420"/>
      <c r="H679" s="420"/>
      <c r="I679" s="420"/>
      <c r="J679" s="420"/>
      <c r="K679" s="420"/>
      <c r="L679" s="420"/>
      <c r="M679" s="420"/>
      <c r="N679" s="420"/>
      <c r="O679" s="420"/>
      <c r="P679" s="420"/>
      <c r="Q679" s="420"/>
      <c r="R679" s="420"/>
    </row>
    <row r="680" spans="1:18">
      <c r="A680" s="479"/>
      <c r="B680" s="480"/>
      <c r="C680" s="479"/>
      <c r="D680" s="479"/>
      <c r="E680" s="429"/>
      <c r="F680" s="420"/>
      <c r="G680" s="420"/>
      <c r="H680" s="420"/>
      <c r="I680" s="420"/>
      <c r="J680" s="420"/>
      <c r="K680" s="420"/>
      <c r="L680" s="420"/>
      <c r="M680" s="420"/>
      <c r="N680" s="420"/>
      <c r="O680" s="420"/>
      <c r="P680" s="420"/>
      <c r="Q680" s="420"/>
      <c r="R680" s="420"/>
    </row>
    <row r="681" spans="1:18">
      <c r="A681" s="479"/>
      <c r="B681" s="480"/>
      <c r="C681" s="479"/>
      <c r="D681" s="479"/>
      <c r="E681" s="429"/>
      <c r="F681" s="420"/>
      <c r="G681" s="420"/>
      <c r="H681" s="420"/>
      <c r="I681" s="420"/>
      <c r="J681" s="420"/>
      <c r="K681" s="420"/>
      <c r="L681" s="420"/>
      <c r="M681" s="420"/>
      <c r="N681" s="420"/>
      <c r="O681" s="420"/>
      <c r="P681" s="420"/>
      <c r="Q681" s="420"/>
      <c r="R681" s="420"/>
    </row>
    <row r="682" spans="1:18">
      <c r="A682" s="479"/>
      <c r="B682" s="480"/>
      <c r="C682" s="479"/>
      <c r="D682" s="479"/>
      <c r="E682" s="429"/>
      <c r="F682" s="420"/>
      <c r="G682" s="420"/>
      <c r="H682" s="420"/>
      <c r="I682" s="420"/>
      <c r="J682" s="420"/>
      <c r="K682" s="420"/>
      <c r="L682" s="420"/>
      <c r="M682" s="420"/>
      <c r="N682" s="420"/>
      <c r="O682" s="420"/>
      <c r="P682" s="420"/>
      <c r="Q682" s="420"/>
      <c r="R682" s="420"/>
    </row>
    <row r="683" spans="1:18">
      <c r="A683" s="479"/>
      <c r="B683" s="480"/>
      <c r="C683" s="479"/>
      <c r="D683" s="479"/>
      <c r="E683" s="429"/>
      <c r="F683" s="420"/>
      <c r="G683" s="420"/>
      <c r="H683" s="420"/>
      <c r="I683" s="420"/>
      <c r="J683" s="420"/>
      <c r="K683" s="420"/>
      <c r="L683" s="420"/>
      <c r="M683" s="420"/>
      <c r="N683" s="420"/>
      <c r="O683" s="420"/>
      <c r="P683" s="420"/>
      <c r="Q683" s="420"/>
      <c r="R683" s="420"/>
    </row>
    <row r="684" spans="1:18">
      <c r="A684" s="479"/>
      <c r="B684" s="480"/>
      <c r="C684" s="479"/>
      <c r="D684" s="479"/>
      <c r="E684" s="429"/>
      <c r="F684" s="420"/>
      <c r="G684" s="420"/>
      <c r="H684" s="420"/>
      <c r="I684" s="420"/>
      <c r="J684" s="420"/>
      <c r="K684" s="420"/>
      <c r="L684" s="420"/>
      <c r="M684" s="420"/>
      <c r="N684" s="420"/>
      <c r="O684" s="420"/>
      <c r="P684" s="420"/>
      <c r="Q684" s="420"/>
      <c r="R684" s="420"/>
    </row>
    <row r="685" spans="1:18">
      <c r="A685" s="479"/>
      <c r="B685" s="480"/>
      <c r="C685" s="479"/>
      <c r="D685" s="479"/>
      <c r="E685" s="429"/>
      <c r="F685" s="420"/>
      <c r="G685" s="420"/>
      <c r="H685" s="420"/>
      <c r="I685" s="420"/>
      <c r="J685" s="420"/>
      <c r="K685" s="420"/>
      <c r="L685" s="420"/>
      <c r="M685" s="420"/>
      <c r="N685" s="420"/>
      <c r="O685" s="420"/>
      <c r="P685" s="420"/>
      <c r="Q685" s="420"/>
      <c r="R685" s="420"/>
    </row>
    <row r="686" spans="1:18">
      <c r="A686" s="479"/>
      <c r="B686" s="480"/>
      <c r="C686" s="479"/>
      <c r="D686" s="479"/>
      <c r="E686" s="429"/>
      <c r="F686" s="420"/>
      <c r="G686" s="420"/>
      <c r="H686" s="420"/>
      <c r="I686" s="420"/>
      <c r="J686" s="420"/>
      <c r="K686" s="420"/>
      <c r="L686" s="420"/>
      <c r="M686" s="420"/>
      <c r="N686" s="420"/>
      <c r="O686" s="420"/>
      <c r="P686" s="420"/>
      <c r="Q686" s="420"/>
      <c r="R686" s="420"/>
    </row>
    <row r="687" spans="1:18">
      <c r="A687" s="479"/>
      <c r="B687" s="480"/>
      <c r="C687" s="479"/>
      <c r="D687" s="479"/>
      <c r="E687" s="429"/>
      <c r="F687" s="420"/>
      <c r="G687" s="420"/>
      <c r="H687" s="420"/>
      <c r="I687" s="420"/>
      <c r="J687" s="420"/>
      <c r="K687" s="420"/>
      <c r="L687" s="420"/>
      <c r="M687" s="420"/>
      <c r="N687" s="420"/>
      <c r="O687" s="420"/>
      <c r="P687" s="420"/>
      <c r="Q687" s="420"/>
      <c r="R687" s="420"/>
    </row>
    <row r="688" spans="1:18">
      <c r="A688" s="479"/>
      <c r="B688" s="480"/>
      <c r="C688" s="479"/>
      <c r="D688" s="479"/>
      <c r="E688" s="429"/>
      <c r="F688" s="420"/>
      <c r="G688" s="420"/>
      <c r="H688" s="420"/>
      <c r="I688" s="420"/>
      <c r="J688" s="420"/>
      <c r="K688" s="420"/>
      <c r="L688" s="420"/>
      <c r="M688" s="420"/>
      <c r="N688" s="420"/>
      <c r="O688" s="420"/>
      <c r="P688" s="420"/>
      <c r="Q688" s="420"/>
      <c r="R688" s="420"/>
    </row>
    <row r="689" spans="1:18">
      <c r="A689" s="479"/>
      <c r="B689" s="480"/>
      <c r="C689" s="479"/>
      <c r="D689" s="479"/>
      <c r="E689" s="429"/>
      <c r="F689" s="420"/>
      <c r="G689" s="420"/>
      <c r="H689" s="420"/>
      <c r="I689" s="420"/>
      <c r="J689" s="420"/>
      <c r="K689" s="420"/>
      <c r="L689" s="420"/>
      <c r="M689" s="420"/>
      <c r="N689" s="420"/>
      <c r="O689" s="420"/>
      <c r="P689" s="420"/>
      <c r="Q689" s="420"/>
      <c r="R689" s="420"/>
    </row>
    <row r="690" spans="1:18">
      <c r="A690" s="479"/>
      <c r="B690" s="480"/>
      <c r="C690" s="479"/>
      <c r="D690" s="479"/>
      <c r="E690" s="429"/>
      <c r="F690" s="420"/>
      <c r="G690" s="420"/>
      <c r="H690" s="420"/>
      <c r="I690" s="420"/>
      <c r="J690" s="420"/>
      <c r="K690" s="420"/>
      <c r="L690" s="420"/>
      <c r="M690" s="420"/>
      <c r="N690" s="420"/>
      <c r="O690" s="420"/>
      <c r="P690" s="420"/>
      <c r="Q690" s="420"/>
      <c r="R690" s="420"/>
    </row>
    <row r="691" spans="1:18">
      <c r="A691" s="479"/>
      <c r="B691" s="480"/>
      <c r="C691" s="479"/>
      <c r="D691" s="479"/>
      <c r="E691" s="429"/>
      <c r="F691" s="420"/>
      <c r="G691" s="420"/>
      <c r="H691" s="420"/>
      <c r="I691" s="420"/>
      <c r="J691" s="420"/>
      <c r="K691" s="420"/>
      <c r="L691" s="420"/>
      <c r="M691" s="420"/>
      <c r="N691" s="420"/>
      <c r="O691" s="420"/>
      <c r="P691" s="420"/>
      <c r="Q691" s="420"/>
      <c r="R691" s="420"/>
    </row>
    <row r="692" spans="1:18">
      <c r="A692" s="479"/>
      <c r="B692" s="480"/>
      <c r="C692" s="479"/>
      <c r="D692" s="479"/>
      <c r="E692" s="429"/>
      <c r="F692" s="420"/>
      <c r="G692" s="420"/>
      <c r="H692" s="420"/>
      <c r="I692" s="420"/>
      <c r="J692" s="420"/>
      <c r="K692" s="420"/>
      <c r="L692" s="420"/>
      <c r="M692" s="420"/>
      <c r="N692" s="420"/>
      <c r="O692" s="420"/>
      <c r="P692" s="420"/>
      <c r="Q692" s="420"/>
      <c r="R692" s="420"/>
    </row>
    <row r="693" spans="1:18">
      <c r="A693" s="479"/>
      <c r="B693" s="480"/>
      <c r="C693" s="479"/>
      <c r="D693" s="479"/>
      <c r="E693" s="429"/>
      <c r="F693" s="420"/>
      <c r="G693" s="420"/>
      <c r="H693" s="420"/>
      <c r="I693" s="420"/>
      <c r="J693" s="420"/>
      <c r="K693" s="420"/>
      <c r="L693" s="420"/>
      <c r="M693" s="420"/>
      <c r="N693" s="420"/>
      <c r="O693" s="420"/>
      <c r="P693" s="420"/>
      <c r="Q693" s="420"/>
      <c r="R693" s="420"/>
    </row>
    <row r="694" spans="1:18">
      <c r="A694" s="479"/>
      <c r="B694" s="480"/>
      <c r="C694" s="479"/>
      <c r="D694" s="479"/>
      <c r="E694" s="429"/>
      <c r="F694" s="420"/>
      <c r="G694" s="420"/>
      <c r="H694" s="420"/>
      <c r="I694" s="420"/>
      <c r="J694" s="420"/>
      <c r="K694" s="420"/>
      <c r="L694" s="420"/>
      <c r="M694" s="420"/>
      <c r="N694" s="420"/>
      <c r="O694" s="420"/>
      <c r="P694" s="420"/>
      <c r="Q694" s="420"/>
      <c r="R694" s="420"/>
    </row>
    <row r="695" spans="1:18">
      <c r="A695" s="479"/>
      <c r="B695" s="480"/>
      <c r="C695" s="479"/>
      <c r="D695" s="479"/>
      <c r="E695" s="429"/>
      <c r="F695" s="420"/>
      <c r="G695" s="420"/>
      <c r="H695" s="420"/>
      <c r="I695" s="420"/>
      <c r="J695" s="420"/>
      <c r="K695" s="420"/>
      <c r="L695" s="420"/>
      <c r="M695" s="420"/>
      <c r="N695" s="420"/>
      <c r="O695" s="420"/>
      <c r="P695" s="420"/>
      <c r="Q695" s="420"/>
      <c r="R695" s="420"/>
    </row>
    <row r="696" spans="1:18">
      <c r="A696" s="479"/>
      <c r="B696" s="480"/>
      <c r="C696" s="479"/>
      <c r="D696" s="479"/>
      <c r="E696" s="429"/>
      <c r="F696" s="420"/>
      <c r="G696" s="420"/>
      <c r="H696" s="420"/>
      <c r="I696" s="420"/>
      <c r="J696" s="420"/>
      <c r="K696" s="420"/>
      <c r="L696" s="420"/>
      <c r="M696" s="420"/>
      <c r="N696" s="420"/>
      <c r="O696" s="420"/>
      <c r="P696" s="420"/>
      <c r="Q696" s="420"/>
      <c r="R696" s="420"/>
    </row>
    <row r="697" spans="1:18">
      <c r="A697" s="479"/>
      <c r="B697" s="480"/>
      <c r="C697" s="479"/>
      <c r="D697" s="479"/>
      <c r="E697" s="429"/>
      <c r="F697" s="420"/>
      <c r="G697" s="420"/>
      <c r="H697" s="420"/>
      <c r="I697" s="420"/>
      <c r="J697" s="420"/>
      <c r="K697" s="420"/>
      <c r="L697" s="420"/>
      <c r="M697" s="420"/>
      <c r="N697" s="420"/>
      <c r="O697" s="420"/>
      <c r="P697" s="420"/>
      <c r="Q697" s="420"/>
      <c r="R697" s="420"/>
    </row>
    <row r="698" spans="1:18">
      <c r="A698" s="479"/>
      <c r="B698" s="480"/>
      <c r="C698" s="479"/>
      <c r="D698" s="479"/>
      <c r="E698" s="429"/>
      <c r="F698" s="420"/>
      <c r="G698" s="420"/>
      <c r="H698" s="420"/>
      <c r="I698" s="420"/>
      <c r="J698" s="420"/>
      <c r="K698" s="420"/>
      <c r="L698" s="420"/>
      <c r="M698" s="420"/>
      <c r="N698" s="420"/>
      <c r="O698" s="420"/>
      <c r="P698" s="420"/>
      <c r="Q698" s="420"/>
      <c r="R698" s="420"/>
    </row>
    <row r="699" spans="1:18">
      <c r="A699" s="479"/>
      <c r="B699" s="480"/>
      <c r="C699" s="479"/>
      <c r="D699" s="479"/>
      <c r="E699" s="429"/>
      <c r="F699" s="420"/>
      <c r="G699" s="420"/>
      <c r="H699" s="420"/>
      <c r="I699" s="420"/>
      <c r="J699" s="420"/>
      <c r="K699" s="420"/>
      <c r="L699" s="420"/>
      <c r="M699" s="420"/>
      <c r="N699" s="420"/>
      <c r="O699" s="420"/>
      <c r="P699" s="420"/>
      <c r="Q699" s="420"/>
      <c r="R699" s="420"/>
    </row>
    <row r="700" spans="1:18">
      <c r="A700" s="479"/>
      <c r="B700" s="480"/>
      <c r="C700" s="479"/>
      <c r="D700" s="479"/>
      <c r="E700" s="429"/>
      <c r="F700" s="420"/>
      <c r="G700" s="420"/>
      <c r="H700" s="420"/>
      <c r="I700" s="420"/>
      <c r="J700" s="420"/>
      <c r="K700" s="420"/>
      <c r="L700" s="420"/>
      <c r="M700" s="420"/>
      <c r="N700" s="420"/>
      <c r="O700" s="420"/>
      <c r="P700" s="420"/>
      <c r="Q700" s="420"/>
      <c r="R700" s="420"/>
    </row>
    <row r="701" spans="1:18">
      <c r="A701" s="479"/>
      <c r="B701" s="480"/>
      <c r="C701" s="479"/>
      <c r="D701" s="479"/>
      <c r="E701" s="429"/>
      <c r="F701" s="420"/>
      <c r="G701" s="420"/>
      <c r="H701" s="420"/>
      <c r="I701" s="420"/>
      <c r="J701" s="420"/>
      <c r="K701" s="420"/>
      <c r="L701" s="420"/>
      <c r="M701" s="420"/>
      <c r="N701" s="420"/>
      <c r="O701" s="420"/>
      <c r="P701" s="420"/>
      <c r="Q701" s="420"/>
      <c r="R701" s="420"/>
    </row>
    <row r="702" spans="1:18">
      <c r="A702" s="479"/>
      <c r="B702" s="480"/>
      <c r="C702" s="479"/>
      <c r="D702" s="479"/>
      <c r="E702" s="429"/>
      <c r="F702" s="420"/>
      <c r="G702" s="420"/>
      <c r="H702" s="420"/>
      <c r="I702" s="420"/>
      <c r="J702" s="420"/>
      <c r="K702" s="420"/>
      <c r="L702" s="420"/>
      <c r="M702" s="420"/>
      <c r="N702" s="420"/>
      <c r="O702" s="420"/>
      <c r="P702" s="420"/>
      <c r="Q702" s="420"/>
      <c r="R702" s="420"/>
    </row>
    <row r="703" spans="1:18">
      <c r="A703" s="479"/>
      <c r="B703" s="480"/>
      <c r="C703" s="479"/>
      <c r="D703" s="479"/>
      <c r="E703" s="429"/>
      <c r="F703" s="420"/>
      <c r="G703" s="420"/>
      <c r="H703" s="420"/>
      <c r="I703" s="420"/>
      <c r="J703" s="420"/>
      <c r="K703" s="420"/>
      <c r="L703" s="420"/>
      <c r="M703" s="420"/>
      <c r="N703" s="420"/>
      <c r="O703" s="420"/>
      <c r="P703" s="420"/>
      <c r="Q703" s="420"/>
      <c r="R703" s="420"/>
    </row>
    <row r="704" spans="1:18">
      <c r="A704" s="479"/>
      <c r="B704" s="480"/>
      <c r="C704" s="479"/>
      <c r="D704" s="479"/>
      <c r="E704" s="429"/>
      <c r="F704" s="420"/>
      <c r="G704" s="420"/>
      <c r="H704" s="420"/>
      <c r="I704" s="420"/>
      <c r="J704" s="420"/>
      <c r="K704" s="420"/>
      <c r="L704" s="420"/>
      <c r="M704" s="420"/>
      <c r="N704" s="420"/>
      <c r="O704" s="420"/>
      <c r="P704" s="420"/>
      <c r="Q704" s="420"/>
      <c r="R704" s="420"/>
    </row>
    <row r="705" spans="1:18">
      <c r="A705" s="479"/>
      <c r="B705" s="480"/>
      <c r="C705" s="479"/>
      <c r="D705" s="479"/>
      <c r="E705" s="429"/>
      <c r="F705" s="420"/>
      <c r="G705" s="420"/>
      <c r="H705" s="420"/>
      <c r="I705" s="420"/>
      <c r="J705" s="420"/>
      <c r="K705" s="420"/>
      <c r="L705" s="420"/>
      <c r="M705" s="420"/>
      <c r="N705" s="420"/>
      <c r="O705" s="420"/>
      <c r="P705" s="420"/>
      <c r="Q705" s="420"/>
      <c r="R705" s="420"/>
    </row>
    <row r="706" spans="1:18">
      <c r="A706" s="479"/>
      <c r="B706" s="480"/>
      <c r="C706" s="479"/>
      <c r="D706" s="479"/>
      <c r="E706" s="429"/>
      <c r="F706" s="420"/>
      <c r="G706" s="420"/>
      <c r="H706" s="420"/>
      <c r="I706" s="420"/>
      <c r="J706" s="420"/>
      <c r="K706" s="420"/>
      <c r="L706" s="420"/>
      <c r="M706" s="420"/>
      <c r="N706" s="420"/>
      <c r="O706" s="420"/>
      <c r="P706" s="420"/>
      <c r="Q706" s="420"/>
      <c r="R706" s="420"/>
    </row>
    <row r="707" spans="1:18">
      <c r="A707" s="479"/>
      <c r="B707" s="480"/>
      <c r="C707" s="479"/>
      <c r="D707" s="479"/>
      <c r="E707" s="429"/>
      <c r="F707" s="420"/>
      <c r="G707" s="420"/>
      <c r="H707" s="420"/>
      <c r="I707" s="420"/>
      <c r="J707" s="420"/>
      <c r="K707" s="420"/>
      <c r="L707" s="420"/>
      <c r="M707" s="420"/>
      <c r="N707" s="420"/>
      <c r="O707" s="420"/>
      <c r="P707" s="420"/>
      <c r="Q707" s="420"/>
      <c r="R707" s="420"/>
    </row>
    <row r="708" spans="1:18">
      <c r="A708" s="479"/>
      <c r="B708" s="480"/>
      <c r="C708" s="479"/>
      <c r="D708" s="479"/>
      <c r="E708" s="429"/>
      <c r="F708" s="420"/>
      <c r="G708" s="420"/>
      <c r="H708" s="420"/>
      <c r="I708" s="420"/>
      <c r="J708" s="420"/>
      <c r="K708" s="420"/>
      <c r="L708" s="420"/>
      <c r="M708" s="420"/>
      <c r="N708" s="420"/>
      <c r="O708" s="420"/>
      <c r="P708" s="420"/>
      <c r="Q708" s="420"/>
      <c r="R708" s="420"/>
    </row>
    <row r="709" spans="1:18">
      <c r="A709" s="479"/>
      <c r="B709" s="480"/>
      <c r="C709" s="479"/>
      <c r="D709" s="479"/>
      <c r="E709" s="429"/>
      <c r="F709" s="420"/>
      <c r="G709" s="420"/>
      <c r="H709" s="420"/>
      <c r="I709" s="420"/>
      <c r="J709" s="420"/>
      <c r="K709" s="420"/>
      <c r="L709" s="420"/>
      <c r="M709" s="420"/>
      <c r="N709" s="420"/>
      <c r="O709" s="420"/>
      <c r="P709" s="420"/>
      <c r="Q709" s="420"/>
      <c r="R709" s="420"/>
    </row>
    <row r="710" spans="1:18">
      <c r="A710" s="479"/>
      <c r="B710" s="480"/>
      <c r="C710" s="479"/>
      <c r="D710" s="479"/>
      <c r="E710" s="429"/>
      <c r="F710" s="420"/>
      <c r="G710" s="420"/>
      <c r="H710" s="420"/>
      <c r="I710" s="420"/>
      <c r="J710" s="420"/>
      <c r="K710" s="420"/>
      <c r="L710" s="420"/>
      <c r="M710" s="420"/>
      <c r="N710" s="420"/>
      <c r="O710" s="420"/>
      <c r="P710" s="420"/>
      <c r="Q710" s="420"/>
      <c r="R710" s="420"/>
    </row>
    <row r="711" spans="1:18">
      <c r="A711" s="479"/>
      <c r="B711" s="480"/>
      <c r="C711" s="479"/>
      <c r="D711" s="479"/>
      <c r="E711" s="429"/>
      <c r="F711" s="420"/>
      <c r="G711" s="420"/>
      <c r="H711" s="420"/>
      <c r="I711" s="420"/>
      <c r="J711" s="420"/>
      <c r="K711" s="420"/>
      <c r="L711" s="420"/>
      <c r="M711" s="420"/>
      <c r="N711" s="420"/>
      <c r="O711" s="420"/>
      <c r="P711" s="420"/>
      <c r="Q711" s="420"/>
      <c r="R711" s="420"/>
    </row>
    <row r="712" spans="1:18">
      <c r="A712" s="479"/>
      <c r="B712" s="480"/>
      <c r="C712" s="479"/>
      <c r="D712" s="479"/>
      <c r="E712" s="429"/>
      <c r="F712" s="420"/>
      <c r="G712" s="420"/>
      <c r="H712" s="420"/>
      <c r="I712" s="420"/>
      <c r="J712" s="420"/>
      <c r="K712" s="420"/>
      <c r="L712" s="420"/>
      <c r="M712" s="420"/>
      <c r="N712" s="420"/>
      <c r="O712" s="420"/>
      <c r="P712" s="420"/>
      <c r="Q712" s="420"/>
      <c r="R712" s="420"/>
    </row>
    <row r="713" spans="1:18">
      <c r="A713" s="479"/>
      <c r="B713" s="480"/>
      <c r="C713" s="479"/>
      <c r="D713" s="479"/>
      <c r="E713" s="429"/>
      <c r="F713" s="420"/>
      <c r="G713" s="420"/>
      <c r="H713" s="420"/>
      <c r="I713" s="420"/>
      <c r="J713" s="420"/>
      <c r="K713" s="420"/>
      <c r="L713" s="420"/>
      <c r="M713" s="420"/>
      <c r="N713" s="420"/>
      <c r="O713" s="420"/>
      <c r="P713" s="420"/>
      <c r="Q713" s="420"/>
      <c r="R713" s="420"/>
    </row>
    <row r="714" spans="1:18">
      <c r="A714" s="479"/>
      <c r="B714" s="480"/>
      <c r="C714" s="479"/>
      <c r="D714" s="479"/>
      <c r="E714" s="429"/>
      <c r="F714" s="420"/>
      <c r="G714" s="420"/>
      <c r="H714" s="420"/>
      <c r="I714" s="420"/>
      <c r="J714" s="420"/>
      <c r="K714" s="420"/>
      <c r="L714" s="420"/>
      <c r="M714" s="420"/>
      <c r="N714" s="420"/>
      <c r="O714" s="420"/>
      <c r="P714" s="420"/>
      <c r="Q714" s="420"/>
      <c r="R714" s="420"/>
    </row>
    <row r="715" spans="1:18">
      <c r="A715" s="479"/>
      <c r="B715" s="480"/>
      <c r="C715" s="479"/>
      <c r="D715" s="479"/>
      <c r="E715" s="429"/>
      <c r="F715" s="420"/>
      <c r="G715" s="420"/>
      <c r="H715" s="420"/>
      <c r="I715" s="420"/>
      <c r="J715" s="420"/>
      <c r="K715" s="420"/>
      <c r="L715" s="420"/>
      <c r="M715" s="420"/>
      <c r="N715" s="420"/>
      <c r="O715" s="420"/>
      <c r="P715" s="420"/>
      <c r="Q715" s="420"/>
      <c r="R715" s="420"/>
    </row>
    <row r="716" spans="1:18">
      <c r="A716" s="479"/>
      <c r="B716" s="480"/>
      <c r="C716" s="479"/>
      <c r="D716" s="479"/>
      <c r="E716" s="429"/>
      <c r="F716" s="420"/>
      <c r="G716" s="420"/>
      <c r="H716" s="420"/>
      <c r="I716" s="420"/>
      <c r="J716" s="420"/>
      <c r="K716" s="420"/>
      <c r="L716" s="420"/>
      <c r="M716" s="420"/>
      <c r="N716" s="420"/>
      <c r="O716" s="420"/>
      <c r="P716" s="420"/>
      <c r="Q716" s="420"/>
      <c r="R716" s="420"/>
    </row>
    <row r="717" spans="1:18">
      <c r="A717" s="479"/>
      <c r="B717" s="480"/>
      <c r="C717" s="479"/>
      <c r="D717" s="479"/>
      <c r="E717" s="429"/>
      <c r="F717" s="420"/>
      <c r="G717" s="420"/>
      <c r="H717" s="420"/>
      <c r="I717" s="420"/>
      <c r="J717" s="420"/>
      <c r="K717" s="420"/>
      <c r="L717" s="420"/>
      <c r="M717" s="420"/>
      <c r="N717" s="420"/>
      <c r="O717" s="420"/>
      <c r="P717" s="420"/>
      <c r="Q717" s="420"/>
      <c r="R717" s="420"/>
    </row>
    <row r="718" spans="1:18">
      <c r="A718" s="479"/>
      <c r="B718" s="480"/>
      <c r="C718" s="479"/>
      <c r="D718" s="479"/>
      <c r="E718" s="429"/>
      <c r="F718" s="420"/>
      <c r="G718" s="420"/>
      <c r="H718" s="420"/>
      <c r="I718" s="420"/>
      <c r="J718" s="420"/>
      <c r="K718" s="420"/>
      <c r="L718" s="420"/>
      <c r="M718" s="420"/>
      <c r="N718" s="420"/>
      <c r="O718" s="420"/>
      <c r="P718" s="420"/>
      <c r="Q718" s="420"/>
      <c r="R718" s="420"/>
    </row>
    <row r="719" spans="1:18">
      <c r="A719" s="479"/>
      <c r="B719" s="480"/>
      <c r="C719" s="479"/>
      <c r="D719" s="479"/>
      <c r="E719" s="429"/>
      <c r="F719" s="420"/>
      <c r="G719" s="420"/>
      <c r="H719" s="420"/>
      <c r="I719" s="420"/>
      <c r="J719" s="420"/>
      <c r="K719" s="420"/>
      <c r="L719" s="420"/>
      <c r="M719" s="420"/>
      <c r="N719" s="420"/>
      <c r="O719" s="420"/>
      <c r="P719" s="420"/>
      <c r="Q719" s="420"/>
      <c r="R719" s="420"/>
    </row>
    <row r="720" spans="1:18">
      <c r="A720" s="479"/>
      <c r="B720" s="480"/>
      <c r="C720" s="479"/>
      <c r="D720" s="479"/>
      <c r="E720" s="429"/>
      <c r="F720" s="420"/>
      <c r="G720" s="420"/>
      <c r="H720" s="420"/>
      <c r="I720" s="420"/>
      <c r="J720" s="420"/>
      <c r="K720" s="420"/>
      <c r="L720" s="420"/>
      <c r="M720" s="420"/>
      <c r="N720" s="420"/>
      <c r="O720" s="420"/>
      <c r="P720" s="420"/>
      <c r="Q720" s="420"/>
      <c r="R720" s="420"/>
    </row>
    <row r="721" spans="1:18">
      <c r="A721" s="479"/>
      <c r="B721" s="480"/>
      <c r="C721" s="479"/>
      <c r="D721" s="479"/>
      <c r="E721" s="429"/>
      <c r="F721" s="420"/>
      <c r="G721" s="420"/>
      <c r="H721" s="420"/>
      <c r="I721" s="420"/>
      <c r="J721" s="420"/>
      <c r="K721" s="420"/>
      <c r="L721" s="420"/>
      <c r="M721" s="420"/>
      <c r="N721" s="420"/>
      <c r="O721" s="420"/>
      <c r="P721" s="420"/>
      <c r="Q721" s="420"/>
      <c r="R721" s="420"/>
    </row>
    <row r="722" spans="1:18">
      <c r="A722" s="479"/>
      <c r="B722" s="480"/>
      <c r="C722" s="479"/>
      <c r="D722" s="479"/>
      <c r="E722" s="429"/>
      <c r="F722" s="420"/>
      <c r="G722" s="420"/>
      <c r="H722" s="420"/>
      <c r="I722" s="420"/>
      <c r="J722" s="420"/>
      <c r="K722" s="420"/>
      <c r="L722" s="420"/>
      <c r="M722" s="420"/>
      <c r="N722" s="420"/>
      <c r="O722" s="420"/>
      <c r="P722" s="420"/>
      <c r="Q722" s="420"/>
      <c r="R722" s="420"/>
    </row>
    <row r="723" spans="1:18">
      <c r="A723" s="479"/>
      <c r="B723" s="480"/>
      <c r="C723" s="479"/>
      <c r="D723" s="479"/>
      <c r="E723" s="429"/>
      <c r="F723" s="420"/>
      <c r="G723" s="420"/>
      <c r="H723" s="420"/>
      <c r="I723" s="420"/>
      <c r="J723" s="420"/>
      <c r="K723" s="420"/>
      <c r="L723" s="420"/>
      <c r="M723" s="420"/>
      <c r="N723" s="420"/>
      <c r="O723" s="420"/>
      <c r="P723" s="420"/>
      <c r="Q723" s="420"/>
      <c r="R723" s="420"/>
    </row>
    <row r="724" spans="1:18">
      <c r="A724" s="479"/>
      <c r="B724" s="480"/>
      <c r="C724" s="479"/>
      <c r="D724" s="479"/>
      <c r="E724" s="429"/>
      <c r="F724" s="420"/>
      <c r="G724" s="420"/>
      <c r="H724" s="420"/>
      <c r="I724" s="420"/>
      <c r="J724" s="420"/>
      <c r="K724" s="420"/>
      <c r="L724" s="420"/>
      <c r="M724" s="420"/>
      <c r="N724" s="420"/>
      <c r="O724" s="420"/>
      <c r="P724" s="420"/>
      <c r="Q724" s="420"/>
      <c r="R724" s="420"/>
    </row>
    <row r="725" spans="1:18">
      <c r="A725" s="479"/>
      <c r="B725" s="480"/>
      <c r="C725" s="479"/>
      <c r="D725" s="479"/>
      <c r="E725" s="429"/>
      <c r="F725" s="420"/>
      <c r="G725" s="420"/>
      <c r="H725" s="420"/>
      <c r="I725" s="420"/>
      <c r="J725" s="420"/>
      <c r="K725" s="420"/>
      <c r="L725" s="420"/>
      <c r="M725" s="420"/>
      <c r="N725" s="420"/>
      <c r="O725" s="420"/>
      <c r="P725" s="420"/>
      <c r="Q725" s="420"/>
      <c r="R725" s="420"/>
    </row>
    <row r="726" spans="1:18">
      <c r="A726" s="479"/>
      <c r="B726" s="480"/>
      <c r="C726" s="479"/>
      <c r="D726" s="479"/>
      <c r="E726" s="429"/>
      <c r="F726" s="420"/>
      <c r="G726" s="420"/>
      <c r="H726" s="420"/>
      <c r="I726" s="420"/>
      <c r="J726" s="420"/>
      <c r="K726" s="420"/>
      <c r="L726" s="420"/>
      <c r="M726" s="420"/>
      <c r="N726" s="420"/>
      <c r="O726" s="420"/>
      <c r="P726" s="420"/>
      <c r="Q726" s="420"/>
      <c r="R726" s="420"/>
    </row>
    <row r="727" spans="1:18">
      <c r="A727" s="479"/>
      <c r="B727" s="480"/>
      <c r="C727" s="479"/>
      <c r="D727" s="479"/>
      <c r="E727" s="429"/>
      <c r="F727" s="420"/>
      <c r="G727" s="420"/>
      <c r="H727" s="420"/>
      <c r="I727" s="420"/>
      <c r="J727" s="420"/>
      <c r="K727" s="420"/>
      <c r="L727" s="420"/>
      <c r="M727" s="420"/>
      <c r="N727" s="420"/>
      <c r="O727" s="420"/>
      <c r="P727" s="420"/>
      <c r="Q727" s="420"/>
      <c r="R727" s="420"/>
    </row>
    <row r="728" spans="1:18">
      <c r="A728" s="479"/>
      <c r="B728" s="480"/>
      <c r="C728" s="479"/>
      <c r="D728" s="479"/>
      <c r="E728" s="429"/>
      <c r="F728" s="420"/>
      <c r="G728" s="420"/>
      <c r="H728" s="420"/>
      <c r="I728" s="420"/>
      <c r="J728" s="420"/>
      <c r="K728" s="420"/>
      <c r="L728" s="420"/>
      <c r="M728" s="420"/>
      <c r="N728" s="420"/>
      <c r="O728" s="420"/>
      <c r="P728" s="420"/>
      <c r="Q728" s="420"/>
      <c r="R728" s="420"/>
    </row>
    <row r="729" spans="1:18">
      <c r="A729" s="479"/>
      <c r="B729" s="480"/>
      <c r="C729" s="479"/>
      <c r="D729" s="479"/>
      <c r="E729" s="429"/>
      <c r="F729" s="420"/>
      <c r="G729" s="420"/>
      <c r="H729" s="420"/>
      <c r="I729" s="420"/>
      <c r="J729" s="420"/>
      <c r="K729" s="420"/>
      <c r="L729" s="420"/>
      <c r="M729" s="420"/>
      <c r="N729" s="420"/>
      <c r="O729" s="420"/>
      <c r="P729" s="420"/>
      <c r="Q729" s="420"/>
      <c r="R729" s="420"/>
    </row>
    <row r="730" spans="1:18">
      <c r="A730" s="479"/>
      <c r="B730" s="480"/>
      <c r="C730" s="479"/>
      <c r="D730" s="479"/>
      <c r="E730" s="429"/>
      <c r="F730" s="420"/>
      <c r="G730" s="420"/>
      <c r="H730" s="420"/>
      <c r="I730" s="420"/>
      <c r="J730" s="420"/>
      <c r="K730" s="420"/>
      <c r="L730" s="420"/>
      <c r="M730" s="420"/>
      <c r="N730" s="420"/>
      <c r="O730" s="420"/>
      <c r="P730" s="420"/>
      <c r="Q730" s="420"/>
      <c r="R730" s="420"/>
    </row>
    <row r="731" spans="1:18">
      <c r="A731" s="479"/>
      <c r="B731" s="480"/>
      <c r="C731" s="479"/>
      <c r="D731" s="479"/>
      <c r="E731" s="429"/>
      <c r="F731" s="420"/>
      <c r="G731" s="420"/>
      <c r="H731" s="420"/>
      <c r="I731" s="420"/>
      <c r="J731" s="420"/>
      <c r="K731" s="420"/>
      <c r="L731" s="420"/>
      <c r="M731" s="420"/>
      <c r="N731" s="420"/>
      <c r="O731" s="420"/>
      <c r="P731" s="420"/>
      <c r="Q731" s="420"/>
      <c r="R731" s="420"/>
    </row>
    <row r="732" spans="1:18">
      <c r="A732" s="479"/>
      <c r="B732" s="480"/>
      <c r="C732" s="479"/>
      <c r="D732" s="479"/>
      <c r="E732" s="429"/>
      <c r="F732" s="420"/>
      <c r="G732" s="420"/>
      <c r="H732" s="420"/>
      <c r="I732" s="420"/>
      <c r="J732" s="420"/>
      <c r="K732" s="420"/>
      <c r="L732" s="420"/>
      <c r="M732" s="420"/>
      <c r="N732" s="420"/>
      <c r="O732" s="420"/>
      <c r="P732" s="420"/>
      <c r="Q732" s="420"/>
      <c r="R732" s="420"/>
    </row>
    <row r="733" spans="1:18">
      <c r="A733" s="479"/>
      <c r="B733" s="480"/>
      <c r="C733" s="479"/>
      <c r="D733" s="479"/>
      <c r="E733" s="429"/>
      <c r="F733" s="420"/>
      <c r="G733" s="420"/>
      <c r="H733" s="420"/>
      <c r="I733" s="420"/>
      <c r="J733" s="420"/>
      <c r="K733" s="420"/>
      <c r="L733" s="420"/>
      <c r="M733" s="420"/>
      <c r="N733" s="420"/>
      <c r="O733" s="420"/>
      <c r="P733" s="420"/>
      <c r="Q733" s="420"/>
      <c r="R733" s="420"/>
    </row>
    <row r="734" spans="1:18">
      <c r="A734" s="479"/>
      <c r="B734" s="480"/>
      <c r="C734" s="479"/>
      <c r="D734" s="479"/>
      <c r="E734" s="429"/>
      <c r="F734" s="420"/>
      <c r="G734" s="420"/>
      <c r="H734" s="420"/>
      <c r="I734" s="420"/>
      <c r="J734" s="420"/>
      <c r="K734" s="420"/>
      <c r="L734" s="420"/>
      <c r="M734" s="420"/>
      <c r="N734" s="420"/>
      <c r="O734" s="420"/>
      <c r="P734" s="420"/>
      <c r="Q734" s="420"/>
      <c r="R734" s="420"/>
    </row>
    <row r="735" spans="1:18">
      <c r="A735" s="479"/>
      <c r="B735" s="480"/>
      <c r="C735" s="479"/>
      <c r="D735" s="479"/>
      <c r="E735" s="429"/>
      <c r="F735" s="420"/>
      <c r="G735" s="420"/>
      <c r="H735" s="420"/>
      <c r="I735" s="420"/>
      <c r="J735" s="420"/>
      <c r="K735" s="420"/>
      <c r="L735" s="420"/>
      <c r="M735" s="420"/>
      <c r="N735" s="420"/>
      <c r="O735" s="420"/>
      <c r="P735" s="420"/>
      <c r="Q735" s="420"/>
      <c r="R735" s="420"/>
    </row>
    <row r="736" spans="1:18">
      <c r="A736" s="479"/>
      <c r="B736" s="480"/>
      <c r="C736" s="479"/>
      <c r="D736" s="479"/>
      <c r="E736" s="429"/>
      <c r="F736" s="420"/>
      <c r="G736" s="420"/>
      <c r="H736" s="420"/>
      <c r="I736" s="420"/>
      <c r="J736" s="420"/>
      <c r="K736" s="420"/>
      <c r="L736" s="420"/>
      <c r="M736" s="420"/>
      <c r="N736" s="420"/>
      <c r="O736" s="420"/>
      <c r="P736" s="420"/>
      <c r="Q736" s="420"/>
      <c r="R736" s="420"/>
    </row>
    <row r="737" spans="1:18">
      <c r="A737" s="479"/>
      <c r="B737" s="480"/>
      <c r="C737" s="479"/>
      <c r="D737" s="479"/>
      <c r="E737" s="429"/>
      <c r="F737" s="420"/>
      <c r="G737" s="420"/>
      <c r="H737" s="420"/>
      <c r="I737" s="420"/>
      <c r="J737" s="420"/>
      <c r="K737" s="420"/>
      <c r="L737" s="420"/>
      <c r="M737" s="420"/>
      <c r="N737" s="420"/>
      <c r="O737" s="420"/>
      <c r="P737" s="420"/>
      <c r="Q737" s="420"/>
      <c r="R737" s="420"/>
    </row>
    <row r="738" spans="1:18">
      <c r="A738" s="479"/>
      <c r="B738" s="480"/>
      <c r="C738" s="479"/>
      <c r="D738" s="479"/>
      <c r="E738" s="429"/>
      <c r="F738" s="420"/>
      <c r="G738" s="420"/>
      <c r="H738" s="420"/>
      <c r="I738" s="420"/>
      <c r="J738" s="420"/>
      <c r="K738" s="420"/>
      <c r="L738" s="420"/>
      <c r="M738" s="420"/>
      <c r="N738" s="420"/>
      <c r="O738" s="420"/>
      <c r="P738" s="420"/>
      <c r="Q738" s="420"/>
      <c r="R738" s="420"/>
    </row>
    <row r="739" spans="1:18">
      <c r="A739" s="479"/>
      <c r="B739" s="480"/>
      <c r="C739" s="479"/>
      <c r="D739" s="479"/>
      <c r="E739" s="429"/>
      <c r="F739" s="420"/>
      <c r="G739" s="420"/>
      <c r="H739" s="420"/>
      <c r="I739" s="420"/>
      <c r="J739" s="420"/>
      <c r="K739" s="420"/>
      <c r="L739" s="420"/>
      <c r="M739" s="420"/>
      <c r="N739" s="420"/>
      <c r="O739" s="420"/>
      <c r="P739" s="420"/>
      <c r="Q739" s="420"/>
      <c r="R739" s="420"/>
    </row>
    <row r="740" spans="1:18">
      <c r="A740" s="479"/>
      <c r="B740" s="480"/>
      <c r="C740" s="479"/>
      <c r="D740" s="479"/>
      <c r="E740" s="429"/>
      <c r="F740" s="420"/>
      <c r="G740" s="420"/>
      <c r="H740" s="420"/>
      <c r="I740" s="420"/>
      <c r="J740" s="420"/>
      <c r="K740" s="420"/>
      <c r="L740" s="420"/>
      <c r="M740" s="420"/>
      <c r="N740" s="420"/>
      <c r="O740" s="420"/>
      <c r="P740" s="420"/>
      <c r="Q740" s="420"/>
      <c r="R740" s="420"/>
    </row>
    <row r="741" spans="1:18">
      <c r="A741" s="479"/>
      <c r="B741" s="480"/>
      <c r="C741" s="479"/>
      <c r="D741" s="479"/>
      <c r="E741" s="429"/>
      <c r="F741" s="420"/>
      <c r="G741" s="420"/>
      <c r="H741" s="420"/>
      <c r="I741" s="420"/>
      <c r="J741" s="420"/>
      <c r="K741" s="420"/>
      <c r="L741" s="420"/>
      <c r="M741" s="420"/>
      <c r="N741" s="420"/>
      <c r="O741" s="420"/>
      <c r="P741" s="420"/>
      <c r="Q741" s="420"/>
      <c r="R741" s="420"/>
    </row>
    <row r="742" spans="1:18">
      <c r="A742" s="479"/>
      <c r="B742" s="480"/>
      <c r="C742" s="479"/>
      <c r="D742" s="479"/>
      <c r="E742" s="429"/>
      <c r="F742" s="420"/>
      <c r="G742" s="420"/>
      <c r="H742" s="420"/>
      <c r="I742" s="420"/>
      <c r="J742" s="420"/>
      <c r="K742" s="420"/>
      <c r="L742" s="420"/>
      <c r="M742" s="420"/>
      <c r="N742" s="420"/>
      <c r="O742" s="420"/>
      <c r="P742" s="420"/>
      <c r="Q742" s="420"/>
      <c r="R742" s="420"/>
    </row>
    <row r="743" spans="1:18">
      <c r="A743" s="479"/>
      <c r="B743" s="480"/>
      <c r="C743" s="479"/>
      <c r="D743" s="479"/>
      <c r="E743" s="429"/>
      <c r="F743" s="420"/>
      <c r="G743" s="420"/>
      <c r="H743" s="420"/>
      <c r="I743" s="420"/>
      <c r="J743" s="420"/>
      <c r="K743" s="420"/>
      <c r="L743" s="420"/>
      <c r="M743" s="420"/>
      <c r="N743" s="420"/>
      <c r="O743" s="420"/>
      <c r="P743" s="420"/>
      <c r="Q743" s="420"/>
      <c r="R743" s="420"/>
    </row>
    <row r="744" spans="1:18">
      <c r="A744" s="479"/>
      <c r="B744" s="480"/>
      <c r="C744" s="479"/>
      <c r="D744" s="479"/>
      <c r="E744" s="429"/>
      <c r="F744" s="420"/>
      <c r="G744" s="420"/>
      <c r="H744" s="420"/>
      <c r="I744" s="420"/>
      <c r="J744" s="420"/>
      <c r="K744" s="420"/>
      <c r="L744" s="420"/>
      <c r="M744" s="420"/>
      <c r="N744" s="420"/>
      <c r="O744" s="420"/>
      <c r="P744" s="420"/>
      <c r="Q744" s="420"/>
      <c r="R744" s="420"/>
    </row>
    <row r="745" spans="1:18">
      <c r="A745" s="479"/>
      <c r="B745" s="480"/>
      <c r="C745" s="479"/>
      <c r="D745" s="479"/>
      <c r="E745" s="429"/>
      <c r="F745" s="420"/>
      <c r="G745" s="420"/>
      <c r="H745" s="420"/>
      <c r="I745" s="420"/>
      <c r="J745" s="420"/>
      <c r="K745" s="420"/>
      <c r="L745" s="420"/>
      <c r="M745" s="420"/>
      <c r="N745" s="420"/>
      <c r="O745" s="420"/>
      <c r="P745" s="420"/>
      <c r="Q745" s="420"/>
      <c r="R745" s="420"/>
    </row>
    <row r="746" spans="1:18">
      <c r="A746" s="479"/>
      <c r="B746" s="480"/>
      <c r="C746" s="479"/>
      <c r="D746" s="479"/>
      <c r="E746" s="429"/>
      <c r="F746" s="420"/>
      <c r="G746" s="420"/>
      <c r="H746" s="420"/>
      <c r="I746" s="420"/>
      <c r="J746" s="420"/>
      <c r="K746" s="420"/>
      <c r="L746" s="420"/>
      <c r="M746" s="420"/>
      <c r="N746" s="420"/>
      <c r="O746" s="420"/>
      <c r="P746" s="420"/>
      <c r="Q746" s="420"/>
      <c r="R746" s="420"/>
    </row>
    <row r="747" spans="1:18">
      <c r="A747" s="479"/>
      <c r="B747" s="480"/>
      <c r="C747" s="479"/>
      <c r="D747" s="479"/>
      <c r="E747" s="429"/>
      <c r="F747" s="420"/>
      <c r="G747" s="420"/>
      <c r="H747" s="420"/>
      <c r="I747" s="420"/>
      <c r="J747" s="420"/>
      <c r="K747" s="420"/>
      <c r="L747" s="420"/>
      <c r="M747" s="420"/>
      <c r="N747" s="420"/>
      <c r="O747" s="420"/>
      <c r="P747" s="420"/>
      <c r="Q747" s="420"/>
      <c r="R747" s="420"/>
    </row>
    <row r="748" spans="1:18">
      <c r="A748" s="479"/>
      <c r="B748" s="480"/>
      <c r="C748" s="479"/>
      <c r="D748" s="479"/>
      <c r="E748" s="429"/>
      <c r="F748" s="420"/>
      <c r="G748" s="420"/>
      <c r="H748" s="420"/>
      <c r="I748" s="420"/>
      <c r="J748" s="420"/>
      <c r="K748" s="420"/>
      <c r="L748" s="420"/>
      <c r="M748" s="420"/>
      <c r="N748" s="420"/>
      <c r="O748" s="420"/>
      <c r="P748" s="420"/>
      <c r="Q748" s="420"/>
      <c r="R748" s="420"/>
    </row>
    <row r="749" spans="1:18">
      <c r="A749" s="479"/>
      <c r="B749" s="480"/>
      <c r="C749" s="479"/>
      <c r="D749" s="479"/>
      <c r="E749" s="429"/>
      <c r="F749" s="420"/>
      <c r="G749" s="420"/>
      <c r="H749" s="420"/>
      <c r="I749" s="420"/>
      <c r="J749" s="420"/>
      <c r="K749" s="420"/>
      <c r="L749" s="420"/>
      <c r="M749" s="420"/>
      <c r="N749" s="420"/>
      <c r="O749" s="420"/>
      <c r="P749" s="420"/>
      <c r="Q749" s="420"/>
      <c r="R749" s="420"/>
    </row>
    <row r="750" spans="1:18">
      <c r="A750" s="479"/>
      <c r="B750" s="480"/>
      <c r="C750" s="479"/>
      <c r="D750" s="479"/>
      <c r="E750" s="429"/>
      <c r="F750" s="420"/>
      <c r="G750" s="420"/>
      <c r="H750" s="420"/>
      <c r="I750" s="420"/>
      <c r="J750" s="420"/>
      <c r="K750" s="420"/>
      <c r="L750" s="420"/>
      <c r="M750" s="420"/>
      <c r="N750" s="420"/>
      <c r="O750" s="420"/>
      <c r="P750" s="420"/>
      <c r="Q750" s="420"/>
      <c r="R750" s="420"/>
    </row>
    <row r="751" spans="1:18">
      <c r="A751" s="479"/>
      <c r="B751" s="480"/>
      <c r="C751" s="479"/>
      <c r="D751" s="479"/>
      <c r="E751" s="429"/>
      <c r="F751" s="420"/>
      <c r="G751" s="420"/>
      <c r="H751" s="420"/>
      <c r="I751" s="420"/>
      <c r="J751" s="420"/>
      <c r="K751" s="420"/>
      <c r="L751" s="420"/>
      <c r="M751" s="420"/>
      <c r="N751" s="420"/>
      <c r="O751" s="420"/>
      <c r="P751" s="420"/>
      <c r="Q751" s="420"/>
      <c r="R751" s="420"/>
    </row>
    <row r="752" spans="1:18">
      <c r="A752" s="479"/>
      <c r="B752" s="480"/>
      <c r="C752" s="479"/>
      <c r="D752" s="479"/>
      <c r="E752" s="429"/>
      <c r="F752" s="420"/>
      <c r="G752" s="420"/>
      <c r="H752" s="420"/>
      <c r="I752" s="420"/>
      <c r="J752" s="420"/>
      <c r="K752" s="420"/>
      <c r="L752" s="420"/>
      <c r="M752" s="420"/>
      <c r="N752" s="420"/>
      <c r="O752" s="420"/>
      <c r="P752" s="420"/>
      <c r="Q752" s="420"/>
      <c r="R752" s="420"/>
    </row>
    <row r="753" spans="1:18">
      <c r="A753" s="479"/>
      <c r="B753" s="480"/>
      <c r="C753" s="479"/>
      <c r="D753" s="479"/>
      <c r="E753" s="429"/>
      <c r="F753" s="420"/>
      <c r="G753" s="420"/>
      <c r="H753" s="420"/>
      <c r="I753" s="420"/>
      <c r="J753" s="420"/>
      <c r="K753" s="420"/>
      <c r="L753" s="420"/>
      <c r="M753" s="420"/>
      <c r="N753" s="420"/>
      <c r="O753" s="420"/>
      <c r="P753" s="420"/>
      <c r="Q753" s="420"/>
      <c r="R753" s="420"/>
    </row>
    <row r="754" spans="1:18">
      <c r="A754" s="479"/>
      <c r="B754" s="480"/>
      <c r="C754" s="479"/>
      <c r="D754" s="479"/>
      <c r="E754" s="429"/>
      <c r="F754" s="420"/>
      <c r="G754" s="420"/>
      <c r="H754" s="420"/>
      <c r="I754" s="420"/>
      <c r="J754" s="420"/>
      <c r="K754" s="420"/>
      <c r="L754" s="420"/>
      <c r="M754" s="420"/>
      <c r="N754" s="420"/>
      <c r="O754" s="420"/>
      <c r="P754" s="420"/>
      <c r="Q754" s="420"/>
      <c r="R754" s="420"/>
    </row>
    <row r="755" spans="1:18">
      <c r="A755" s="479"/>
      <c r="B755" s="480"/>
      <c r="C755" s="479"/>
      <c r="D755" s="479"/>
      <c r="E755" s="429"/>
      <c r="F755" s="420"/>
      <c r="G755" s="420"/>
      <c r="H755" s="420"/>
      <c r="I755" s="420"/>
      <c r="J755" s="420"/>
      <c r="K755" s="420"/>
      <c r="L755" s="420"/>
      <c r="M755" s="420"/>
      <c r="N755" s="420"/>
      <c r="O755" s="420"/>
      <c r="P755" s="420"/>
      <c r="Q755" s="420"/>
      <c r="R755" s="420"/>
    </row>
    <row r="756" spans="1:18">
      <c r="A756" s="479"/>
      <c r="B756" s="480"/>
      <c r="C756" s="479"/>
      <c r="D756" s="479"/>
      <c r="E756" s="429"/>
      <c r="F756" s="420"/>
      <c r="G756" s="420"/>
      <c r="H756" s="420"/>
      <c r="I756" s="420"/>
      <c r="J756" s="420"/>
      <c r="K756" s="420"/>
      <c r="L756" s="420"/>
      <c r="M756" s="420"/>
      <c r="N756" s="420"/>
      <c r="O756" s="420"/>
      <c r="P756" s="420"/>
      <c r="Q756" s="420"/>
      <c r="R756" s="420"/>
    </row>
    <row r="757" spans="1:18">
      <c r="A757" s="479"/>
      <c r="B757" s="480"/>
      <c r="C757" s="479"/>
      <c r="D757" s="479"/>
      <c r="E757" s="429"/>
      <c r="F757" s="420"/>
      <c r="G757" s="420"/>
      <c r="H757" s="420"/>
      <c r="I757" s="420"/>
      <c r="J757" s="420"/>
      <c r="K757" s="420"/>
      <c r="L757" s="420"/>
      <c r="M757" s="420"/>
      <c r="N757" s="420"/>
      <c r="O757" s="420"/>
      <c r="P757" s="420"/>
      <c r="Q757" s="420"/>
      <c r="R757" s="420"/>
    </row>
    <row r="758" spans="1:18">
      <c r="A758" s="479"/>
      <c r="B758" s="480"/>
      <c r="C758" s="479"/>
      <c r="D758" s="479"/>
      <c r="E758" s="429"/>
      <c r="F758" s="420"/>
      <c r="G758" s="420"/>
      <c r="H758" s="420"/>
      <c r="I758" s="420"/>
      <c r="J758" s="420"/>
      <c r="K758" s="420"/>
      <c r="L758" s="420"/>
      <c r="M758" s="420"/>
      <c r="N758" s="420"/>
      <c r="O758" s="420"/>
      <c r="P758" s="420"/>
      <c r="Q758" s="420"/>
      <c r="R758" s="420"/>
    </row>
    <row r="759" spans="1:18">
      <c r="A759" s="479"/>
      <c r="B759" s="480"/>
      <c r="C759" s="479"/>
      <c r="D759" s="479"/>
      <c r="E759" s="429"/>
      <c r="F759" s="420"/>
      <c r="G759" s="420"/>
      <c r="H759" s="420"/>
      <c r="I759" s="420"/>
      <c r="J759" s="420"/>
      <c r="K759" s="420"/>
      <c r="L759" s="420"/>
      <c r="M759" s="420"/>
      <c r="N759" s="420"/>
      <c r="O759" s="420"/>
      <c r="P759" s="420"/>
      <c r="Q759" s="420"/>
      <c r="R759" s="420"/>
    </row>
    <row r="760" spans="1:18">
      <c r="A760" s="479"/>
      <c r="B760" s="480"/>
      <c r="C760" s="479"/>
      <c r="D760" s="479"/>
      <c r="E760" s="429"/>
      <c r="F760" s="420"/>
      <c r="G760" s="420"/>
      <c r="H760" s="420"/>
      <c r="I760" s="420"/>
      <c r="J760" s="420"/>
      <c r="K760" s="420"/>
      <c r="L760" s="420"/>
      <c r="M760" s="420"/>
      <c r="N760" s="420"/>
      <c r="O760" s="420"/>
      <c r="P760" s="420"/>
      <c r="Q760" s="420"/>
      <c r="R760" s="420"/>
    </row>
    <row r="761" spans="1:18">
      <c r="A761" s="479"/>
      <c r="B761" s="480"/>
      <c r="C761" s="479"/>
      <c r="D761" s="479"/>
      <c r="E761" s="429"/>
      <c r="F761" s="420"/>
      <c r="G761" s="420"/>
      <c r="H761" s="420"/>
      <c r="I761" s="420"/>
      <c r="J761" s="420"/>
      <c r="K761" s="420"/>
      <c r="L761" s="420"/>
      <c r="M761" s="420"/>
      <c r="N761" s="420"/>
      <c r="O761" s="420"/>
      <c r="P761" s="420"/>
      <c r="Q761" s="420"/>
      <c r="R761" s="420"/>
    </row>
    <row r="762" spans="1:18">
      <c r="A762" s="479"/>
      <c r="B762" s="480"/>
      <c r="C762" s="479"/>
      <c r="D762" s="479"/>
      <c r="E762" s="429"/>
      <c r="F762" s="420"/>
      <c r="G762" s="420"/>
      <c r="H762" s="420"/>
      <c r="I762" s="420"/>
      <c r="J762" s="420"/>
      <c r="K762" s="420"/>
      <c r="L762" s="420"/>
      <c r="M762" s="420"/>
      <c r="N762" s="420"/>
      <c r="O762" s="420"/>
      <c r="P762" s="420"/>
      <c r="Q762" s="420"/>
      <c r="R762" s="420"/>
    </row>
    <row r="763" spans="1:18">
      <c r="A763" s="479"/>
      <c r="B763" s="480"/>
      <c r="C763" s="479"/>
      <c r="D763" s="479"/>
      <c r="E763" s="429"/>
      <c r="F763" s="420"/>
      <c r="G763" s="420"/>
      <c r="H763" s="420"/>
      <c r="I763" s="420"/>
      <c r="J763" s="420"/>
      <c r="K763" s="420"/>
      <c r="L763" s="420"/>
      <c r="M763" s="420"/>
      <c r="N763" s="420"/>
      <c r="O763" s="420"/>
      <c r="P763" s="420"/>
      <c r="Q763" s="420"/>
      <c r="R763" s="420"/>
    </row>
    <row r="764" spans="1:18">
      <c r="A764" s="479"/>
      <c r="B764" s="480"/>
      <c r="C764" s="479"/>
      <c r="D764" s="479"/>
      <c r="E764" s="429"/>
      <c r="F764" s="420"/>
      <c r="G764" s="420"/>
      <c r="H764" s="420"/>
      <c r="I764" s="420"/>
      <c r="J764" s="420"/>
      <c r="K764" s="420"/>
      <c r="L764" s="420"/>
      <c r="M764" s="420"/>
      <c r="N764" s="420"/>
      <c r="O764" s="420"/>
      <c r="P764" s="420"/>
      <c r="Q764" s="420"/>
      <c r="R764" s="420"/>
    </row>
    <row r="765" spans="1:18">
      <c r="A765" s="479"/>
      <c r="B765" s="480"/>
      <c r="C765" s="479"/>
      <c r="D765" s="479"/>
      <c r="E765" s="429"/>
      <c r="F765" s="420"/>
      <c r="G765" s="420"/>
      <c r="H765" s="420"/>
      <c r="I765" s="420"/>
      <c r="J765" s="420"/>
      <c r="K765" s="420"/>
      <c r="L765" s="420"/>
      <c r="M765" s="420"/>
      <c r="N765" s="420"/>
      <c r="O765" s="420"/>
      <c r="P765" s="420"/>
      <c r="Q765" s="420"/>
      <c r="R765" s="420"/>
    </row>
    <row r="766" spans="1:18">
      <c r="A766" s="479"/>
      <c r="B766" s="480"/>
      <c r="C766" s="479"/>
      <c r="D766" s="479"/>
      <c r="E766" s="429"/>
      <c r="F766" s="420"/>
      <c r="G766" s="420"/>
      <c r="H766" s="420"/>
      <c r="I766" s="420"/>
      <c r="J766" s="420"/>
      <c r="K766" s="420"/>
      <c r="L766" s="420"/>
      <c r="M766" s="420"/>
      <c r="N766" s="420"/>
      <c r="O766" s="420"/>
      <c r="P766" s="420"/>
      <c r="Q766" s="420"/>
      <c r="R766" s="420"/>
    </row>
    <row r="767" spans="1:18">
      <c r="A767" s="479"/>
      <c r="B767" s="480"/>
      <c r="C767" s="479"/>
      <c r="D767" s="479"/>
      <c r="E767" s="429"/>
      <c r="F767" s="420"/>
      <c r="G767" s="420"/>
      <c r="H767" s="420"/>
      <c r="I767" s="420"/>
      <c r="J767" s="420"/>
      <c r="K767" s="420"/>
      <c r="L767" s="420"/>
      <c r="M767" s="420"/>
      <c r="N767" s="420"/>
      <c r="O767" s="420"/>
      <c r="P767" s="420"/>
      <c r="Q767" s="420"/>
      <c r="R767" s="420"/>
    </row>
    <row r="768" spans="1:18">
      <c r="A768" s="479"/>
      <c r="B768" s="480"/>
      <c r="C768" s="479"/>
      <c r="D768" s="479"/>
      <c r="E768" s="429"/>
      <c r="F768" s="420"/>
      <c r="G768" s="420"/>
      <c r="H768" s="420"/>
      <c r="I768" s="420"/>
      <c r="J768" s="420"/>
      <c r="K768" s="420"/>
      <c r="L768" s="420"/>
      <c r="M768" s="420"/>
      <c r="N768" s="420"/>
      <c r="O768" s="420"/>
      <c r="P768" s="420"/>
      <c r="Q768" s="420"/>
      <c r="R768" s="420"/>
    </row>
    <row r="769" spans="1:18">
      <c r="A769" s="479"/>
      <c r="B769" s="480"/>
      <c r="C769" s="479"/>
      <c r="D769" s="479"/>
      <c r="E769" s="429"/>
      <c r="F769" s="420"/>
      <c r="G769" s="420"/>
      <c r="H769" s="420"/>
      <c r="I769" s="420"/>
      <c r="J769" s="420"/>
      <c r="K769" s="420"/>
      <c r="L769" s="420"/>
      <c r="M769" s="420"/>
      <c r="N769" s="420"/>
      <c r="O769" s="420"/>
      <c r="P769" s="420"/>
      <c r="Q769" s="420"/>
      <c r="R769" s="420"/>
    </row>
    <row r="770" spans="1:18">
      <c r="A770" s="479"/>
      <c r="B770" s="480"/>
      <c r="C770" s="479"/>
      <c r="D770" s="479"/>
      <c r="E770" s="429"/>
      <c r="F770" s="420"/>
      <c r="G770" s="420"/>
      <c r="H770" s="420"/>
      <c r="I770" s="420"/>
      <c r="J770" s="420"/>
      <c r="K770" s="420"/>
      <c r="L770" s="420"/>
      <c r="M770" s="420"/>
      <c r="N770" s="420"/>
      <c r="O770" s="420"/>
      <c r="P770" s="420"/>
      <c r="Q770" s="420"/>
      <c r="R770" s="420"/>
    </row>
    <row r="771" spans="1:18">
      <c r="A771" s="479"/>
      <c r="B771" s="480"/>
      <c r="C771" s="479"/>
      <c r="D771" s="479"/>
      <c r="E771" s="429"/>
      <c r="F771" s="420"/>
      <c r="G771" s="420"/>
      <c r="H771" s="420"/>
      <c r="I771" s="420"/>
      <c r="J771" s="420"/>
      <c r="K771" s="420"/>
      <c r="L771" s="420"/>
      <c r="M771" s="420"/>
      <c r="N771" s="420"/>
      <c r="O771" s="420"/>
      <c r="P771" s="420"/>
      <c r="Q771" s="420"/>
      <c r="R771" s="420"/>
    </row>
    <row r="772" spans="1:18">
      <c r="A772" s="479"/>
      <c r="B772" s="480"/>
      <c r="C772" s="479"/>
      <c r="D772" s="479"/>
      <c r="E772" s="429"/>
      <c r="F772" s="420"/>
      <c r="G772" s="420"/>
      <c r="H772" s="420"/>
      <c r="I772" s="420"/>
      <c r="J772" s="420"/>
      <c r="K772" s="420"/>
      <c r="L772" s="420"/>
      <c r="M772" s="420"/>
      <c r="N772" s="420"/>
      <c r="O772" s="420"/>
      <c r="P772" s="420"/>
      <c r="Q772" s="420"/>
      <c r="R772" s="420"/>
    </row>
    <row r="773" spans="1:18">
      <c r="A773" s="479"/>
      <c r="B773" s="480"/>
      <c r="C773" s="479"/>
      <c r="D773" s="479"/>
      <c r="E773" s="429"/>
      <c r="F773" s="420"/>
      <c r="G773" s="420"/>
      <c r="H773" s="420"/>
      <c r="I773" s="420"/>
      <c r="J773" s="420"/>
      <c r="K773" s="420"/>
      <c r="L773" s="420"/>
      <c r="M773" s="420"/>
      <c r="N773" s="420"/>
      <c r="O773" s="420"/>
      <c r="P773" s="420"/>
      <c r="Q773" s="420"/>
      <c r="R773" s="420"/>
    </row>
    <row r="774" spans="1:18">
      <c r="A774" s="479"/>
      <c r="B774" s="480"/>
      <c r="C774" s="479"/>
      <c r="D774" s="479"/>
      <c r="E774" s="429"/>
      <c r="F774" s="420"/>
      <c r="G774" s="420"/>
      <c r="H774" s="420"/>
      <c r="I774" s="420"/>
      <c r="J774" s="420"/>
      <c r="K774" s="420"/>
      <c r="L774" s="420"/>
      <c r="M774" s="420"/>
      <c r="N774" s="420"/>
      <c r="O774" s="420"/>
      <c r="P774" s="420"/>
      <c r="Q774" s="420"/>
      <c r="R774" s="420"/>
    </row>
    <row r="775" spans="1:18">
      <c r="A775" s="479"/>
      <c r="B775" s="480"/>
      <c r="C775" s="479"/>
      <c r="D775" s="479"/>
      <c r="E775" s="429"/>
      <c r="F775" s="420"/>
      <c r="G775" s="420"/>
      <c r="H775" s="420"/>
      <c r="I775" s="420"/>
      <c r="J775" s="420"/>
      <c r="K775" s="420"/>
      <c r="L775" s="420"/>
      <c r="M775" s="420"/>
      <c r="N775" s="420"/>
      <c r="O775" s="420"/>
      <c r="P775" s="420"/>
      <c r="Q775" s="420"/>
      <c r="R775" s="420"/>
    </row>
    <row r="776" spans="1:18">
      <c r="A776" s="479"/>
      <c r="B776" s="480"/>
      <c r="C776" s="479"/>
      <c r="D776" s="479"/>
      <c r="E776" s="429"/>
      <c r="F776" s="420"/>
      <c r="G776" s="420"/>
      <c r="H776" s="420"/>
      <c r="I776" s="420"/>
      <c r="J776" s="420"/>
      <c r="K776" s="420"/>
      <c r="L776" s="420"/>
      <c r="M776" s="420"/>
      <c r="N776" s="420"/>
      <c r="O776" s="420"/>
      <c r="P776" s="420"/>
      <c r="Q776" s="420"/>
      <c r="R776" s="420"/>
    </row>
    <row r="777" spans="1:18">
      <c r="A777" s="479"/>
      <c r="B777" s="480"/>
      <c r="C777" s="479"/>
      <c r="D777" s="479"/>
      <c r="E777" s="429"/>
      <c r="F777" s="420"/>
      <c r="G777" s="420"/>
      <c r="H777" s="420"/>
      <c r="I777" s="420"/>
      <c r="J777" s="420"/>
      <c r="K777" s="420"/>
      <c r="L777" s="420"/>
      <c r="M777" s="420"/>
      <c r="N777" s="420"/>
      <c r="O777" s="420"/>
      <c r="P777" s="420"/>
      <c r="Q777" s="420"/>
      <c r="R777" s="420"/>
    </row>
    <row r="778" spans="1:18">
      <c r="A778" s="479"/>
      <c r="B778" s="480"/>
      <c r="C778" s="479"/>
      <c r="D778" s="479"/>
      <c r="E778" s="429"/>
      <c r="F778" s="420"/>
      <c r="G778" s="420"/>
      <c r="H778" s="420"/>
      <c r="I778" s="420"/>
      <c r="J778" s="420"/>
      <c r="K778" s="420"/>
      <c r="L778" s="420"/>
      <c r="M778" s="420"/>
      <c r="N778" s="420"/>
      <c r="O778" s="420"/>
      <c r="P778" s="420"/>
      <c r="Q778" s="420"/>
      <c r="R778" s="420"/>
    </row>
    <row r="779" spans="1:18">
      <c r="A779" s="479"/>
      <c r="B779" s="480"/>
      <c r="C779" s="479"/>
      <c r="D779" s="479"/>
      <c r="E779" s="429"/>
      <c r="F779" s="420"/>
      <c r="G779" s="420"/>
      <c r="H779" s="420"/>
      <c r="I779" s="420"/>
      <c r="J779" s="420"/>
      <c r="K779" s="420"/>
      <c r="L779" s="420"/>
      <c r="M779" s="420"/>
      <c r="N779" s="420"/>
      <c r="O779" s="420"/>
      <c r="P779" s="420"/>
      <c r="Q779" s="420"/>
      <c r="R779" s="420"/>
    </row>
    <row r="780" spans="1:18">
      <c r="A780" s="479"/>
      <c r="B780" s="480"/>
      <c r="C780" s="479"/>
      <c r="D780" s="479"/>
      <c r="E780" s="429"/>
      <c r="F780" s="420"/>
      <c r="G780" s="420"/>
      <c r="H780" s="420"/>
      <c r="I780" s="420"/>
      <c r="J780" s="420"/>
      <c r="K780" s="420"/>
      <c r="L780" s="420"/>
      <c r="M780" s="420"/>
      <c r="N780" s="420"/>
      <c r="O780" s="420"/>
      <c r="P780" s="420"/>
      <c r="Q780" s="420"/>
      <c r="R780" s="420"/>
    </row>
    <row r="781" spans="1:18">
      <c r="A781" s="479"/>
      <c r="B781" s="480"/>
      <c r="C781" s="479"/>
      <c r="D781" s="479"/>
      <c r="E781" s="429"/>
      <c r="F781" s="420"/>
      <c r="G781" s="420"/>
      <c r="H781" s="420"/>
      <c r="I781" s="420"/>
      <c r="J781" s="420"/>
      <c r="K781" s="420"/>
      <c r="L781" s="420"/>
      <c r="M781" s="420"/>
      <c r="N781" s="420"/>
      <c r="O781" s="420"/>
      <c r="P781" s="420"/>
      <c r="Q781" s="420"/>
      <c r="R781" s="420"/>
    </row>
    <row r="782" spans="1:18">
      <c r="A782" s="479"/>
      <c r="B782" s="480"/>
      <c r="C782" s="479"/>
      <c r="D782" s="479"/>
      <c r="E782" s="429"/>
      <c r="F782" s="420"/>
      <c r="G782" s="420"/>
      <c r="H782" s="420"/>
      <c r="I782" s="420"/>
      <c r="J782" s="420"/>
      <c r="K782" s="420"/>
      <c r="L782" s="420"/>
      <c r="M782" s="420"/>
      <c r="N782" s="420"/>
      <c r="O782" s="420"/>
      <c r="P782" s="420"/>
      <c r="Q782" s="420"/>
      <c r="R782" s="420"/>
    </row>
    <row r="783" spans="1:18">
      <c r="A783" s="479"/>
      <c r="B783" s="480"/>
      <c r="C783" s="479"/>
      <c r="D783" s="479"/>
      <c r="E783" s="429"/>
      <c r="F783" s="420"/>
      <c r="G783" s="420"/>
      <c r="H783" s="420"/>
      <c r="I783" s="420"/>
      <c r="J783" s="420"/>
      <c r="K783" s="420"/>
      <c r="L783" s="420"/>
      <c r="M783" s="420"/>
      <c r="N783" s="420"/>
      <c r="O783" s="420"/>
      <c r="P783" s="420"/>
      <c r="Q783" s="420"/>
      <c r="R783" s="420"/>
    </row>
    <row r="784" spans="1:18">
      <c r="A784" s="479"/>
      <c r="B784" s="480"/>
      <c r="C784" s="479"/>
      <c r="D784" s="479"/>
      <c r="E784" s="429"/>
      <c r="F784" s="420"/>
      <c r="G784" s="420"/>
      <c r="H784" s="420"/>
      <c r="I784" s="420"/>
      <c r="J784" s="420"/>
      <c r="K784" s="420"/>
      <c r="L784" s="420"/>
      <c r="M784" s="420"/>
      <c r="N784" s="420"/>
      <c r="O784" s="420"/>
      <c r="P784" s="420"/>
      <c r="Q784" s="420"/>
      <c r="R784" s="420"/>
    </row>
    <row r="785" spans="1:18">
      <c r="A785" s="479"/>
      <c r="B785" s="480"/>
      <c r="C785" s="479"/>
      <c r="D785" s="479"/>
      <c r="E785" s="429"/>
      <c r="F785" s="420"/>
      <c r="G785" s="420"/>
      <c r="H785" s="420"/>
      <c r="I785" s="420"/>
      <c r="J785" s="420"/>
      <c r="K785" s="420"/>
      <c r="L785" s="420"/>
      <c r="M785" s="420"/>
      <c r="N785" s="420"/>
      <c r="O785" s="420"/>
      <c r="P785" s="420"/>
      <c r="Q785" s="420"/>
      <c r="R785" s="420"/>
    </row>
    <row r="786" spans="1:18">
      <c r="A786" s="479"/>
      <c r="B786" s="480"/>
      <c r="C786" s="479"/>
      <c r="D786" s="479"/>
      <c r="E786" s="429"/>
      <c r="F786" s="420"/>
      <c r="G786" s="420"/>
      <c r="H786" s="420"/>
      <c r="I786" s="420"/>
      <c r="J786" s="420"/>
      <c r="K786" s="420"/>
      <c r="L786" s="420"/>
      <c r="M786" s="420"/>
      <c r="N786" s="420"/>
      <c r="O786" s="420"/>
      <c r="P786" s="420"/>
      <c r="Q786" s="420"/>
      <c r="R786" s="420"/>
    </row>
    <row r="787" spans="1:18">
      <c r="A787" s="479"/>
      <c r="B787" s="480"/>
      <c r="C787" s="479"/>
      <c r="D787" s="479"/>
      <c r="E787" s="429"/>
      <c r="F787" s="420"/>
      <c r="G787" s="420"/>
      <c r="H787" s="420"/>
      <c r="I787" s="420"/>
      <c r="J787" s="420"/>
      <c r="K787" s="420"/>
      <c r="L787" s="420"/>
      <c r="M787" s="420"/>
      <c r="N787" s="420"/>
      <c r="O787" s="420"/>
      <c r="P787" s="420"/>
      <c r="Q787" s="420"/>
      <c r="R787" s="420"/>
    </row>
    <row r="788" spans="1:18">
      <c r="A788" s="479"/>
      <c r="B788" s="480"/>
      <c r="C788" s="479"/>
      <c r="D788" s="479"/>
      <c r="E788" s="429"/>
      <c r="F788" s="420"/>
      <c r="G788" s="420"/>
      <c r="H788" s="420"/>
      <c r="I788" s="420"/>
      <c r="J788" s="420"/>
      <c r="K788" s="420"/>
      <c r="L788" s="420"/>
      <c r="M788" s="420"/>
      <c r="N788" s="420"/>
      <c r="O788" s="420"/>
      <c r="P788" s="420"/>
      <c r="Q788" s="420"/>
      <c r="R788" s="420"/>
    </row>
    <row r="789" spans="1:18">
      <c r="A789" s="479"/>
      <c r="B789" s="480"/>
      <c r="C789" s="479"/>
      <c r="D789" s="479"/>
      <c r="E789" s="429"/>
      <c r="F789" s="420"/>
      <c r="G789" s="420"/>
      <c r="H789" s="420"/>
      <c r="I789" s="420"/>
      <c r="J789" s="420"/>
      <c r="K789" s="420"/>
      <c r="L789" s="420"/>
      <c r="M789" s="420"/>
      <c r="N789" s="420"/>
      <c r="O789" s="420"/>
      <c r="P789" s="420"/>
      <c r="Q789" s="420"/>
      <c r="R789" s="420"/>
    </row>
    <row r="790" spans="1:18">
      <c r="A790" s="479"/>
      <c r="B790" s="480"/>
      <c r="C790" s="479"/>
      <c r="D790" s="479"/>
      <c r="E790" s="429"/>
      <c r="F790" s="420"/>
      <c r="G790" s="420"/>
      <c r="H790" s="420"/>
      <c r="I790" s="420"/>
      <c r="J790" s="420"/>
      <c r="K790" s="420"/>
      <c r="L790" s="420"/>
      <c r="M790" s="420"/>
      <c r="N790" s="420"/>
      <c r="O790" s="420"/>
      <c r="P790" s="420"/>
      <c r="Q790" s="420"/>
      <c r="R790" s="420"/>
    </row>
    <row r="791" spans="1:18">
      <c r="A791" s="479"/>
      <c r="B791" s="480"/>
      <c r="C791" s="479"/>
      <c r="D791" s="479"/>
      <c r="E791" s="429"/>
      <c r="F791" s="420"/>
      <c r="G791" s="420"/>
      <c r="H791" s="420"/>
      <c r="I791" s="420"/>
      <c r="J791" s="420"/>
      <c r="K791" s="420"/>
      <c r="L791" s="420"/>
      <c r="M791" s="420"/>
      <c r="N791" s="420"/>
      <c r="O791" s="420"/>
      <c r="P791" s="420"/>
      <c r="Q791" s="420"/>
      <c r="R791" s="420"/>
    </row>
    <row r="792" spans="1:18">
      <c r="A792" s="479"/>
      <c r="B792" s="480"/>
      <c r="C792" s="479"/>
      <c r="D792" s="479"/>
      <c r="E792" s="429"/>
      <c r="F792" s="420"/>
      <c r="G792" s="420"/>
      <c r="H792" s="420"/>
      <c r="I792" s="420"/>
      <c r="J792" s="420"/>
      <c r="K792" s="420"/>
      <c r="L792" s="420"/>
      <c r="M792" s="420"/>
      <c r="N792" s="420"/>
      <c r="O792" s="420"/>
      <c r="P792" s="420"/>
      <c r="Q792" s="420"/>
      <c r="R792" s="420"/>
    </row>
    <row r="793" spans="1:18">
      <c r="A793" s="479"/>
      <c r="B793" s="480"/>
      <c r="C793" s="479"/>
      <c r="D793" s="479"/>
      <c r="E793" s="429"/>
      <c r="F793" s="420"/>
      <c r="G793" s="420"/>
      <c r="H793" s="420"/>
      <c r="I793" s="420"/>
      <c r="J793" s="420"/>
      <c r="K793" s="420"/>
      <c r="L793" s="420"/>
      <c r="M793" s="420"/>
      <c r="N793" s="420"/>
      <c r="O793" s="420"/>
      <c r="P793" s="420"/>
      <c r="Q793" s="420"/>
      <c r="R793" s="420"/>
    </row>
    <row r="794" spans="1:18">
      <c r="A794" s="479"/>
      <c r="B794" s="480"/>
      <c r="C794" s="479"/>
      <c r="D794" s="479"/>
      <c r="E794" s="429"/>
      <c r="F794" s="420"/>
      <c r="G794" s="420"/>
      <c r="H794" s="420"/>
      <c r="I794" s="420"/>
      <c r="J794" s="420"/>
      <c r="K794" s="420"/>
      <c r="L794" s="420"/>
      <c r="M794" s="420"/>
      <c r="N794" s="420"/>
      <c r="O794" s="420"/>
      <c r="P794" s="420"/>
      <c r="Q794" s="420"/>
      <c r="R794" s="420"/>
    </row>
    <row r="795" spans="1:18">
      <c r="A795" s="479"/>
      <c r="B795" s="480"/>
      <c r="C795" s="479"/>
      <c r="D795" s="479"/>
      <c r="E795" s="429"/>
      <c r="F795" s="420"/>
      <c r="G795" s="420"/>
      <c r="H795" s="420"/>
      <c r="I795" s="420"/>
      <c r="J795" s="420"/>
      <c r="K795" s="420"/>
      <c r="L795" s="420"/>
      <c r="M795" s="420"/>
      <c r="N795" s="420"/>
      <c r="O795" s="420"/>
      <c r="P795" s="420"/>
      <c r="Q795" s="420"/>
      <c r="R795" s="420"/>
    </row>
    <row r="796" spans="1:18">
      <c r="A796" s="479"/>
      <c r="B796" s="480"/>
      <c r="C796" s="479"/>
      <c r="D796" s="479"/>
      <c r="E796" s="429"/>
      <c r="F796" s="420"/>
      <c r="G796" s="420"/>
      <c r="H796" s="420"/>
      <c r="I796" s="420"/>
      <c r="J796" s="420"/>
      <c r="K796" s="420"/>
      <c r="L796" s="420"/>
      <c r="M796" s="420"/>
      <c r="N796" s="420"/>
      <c r="O796" s="420"/>
      <c r="P796" s="420"/>
      <c r="Q796" s="420"/>
      <c r="R796" s="420"/>
    </row>
    <row r="797" spans="1:18">
      <c r="A797" s="479"/>
      <c r="B797" s="480"/>
      <c r="C797" s="479"/>
      <c r="D797" s="479"/>
      <c r="E797" s="429"/>
      <c r="F797" s="420"/>
      <c r="G797" s="420"/>
      <c r="H797" s="420"/>
      <c r="I797" s="420"/>
      <c r="J797" s="420"/>
      <c r="K797" s="420"/>
      <c r="L797" s="420"/>
      <c r="M797" s="420"/>
      <c r="N797" s="420"/>
      <c r="O797" s="420"/>
      <c r="P797" s="420"/>
      <c r="Q797" s="420"/>
      <c r="R797" s="420"/>
    </row>
    <row r="798" spans="1:18">
      <c r="A798" s="479"/>
      <c r="B798" s="480"/>
      <c r="C798" s="479"/>
      <c r="D798" s="479"/>
      <c r="E798" s="429"/>
      <c r="F798" s="420"/>
      <c r="G798" s="420"/>
      <c r="H798" s="420"/>
      <c r="I798" s="420"/>
      <c r="J798" s="420"/>
      <c r="K798" s="420"/>
      <c r="L798" s="420"/>
      <c r="M798" s="420"/>
      <c r="N798" s="420"/>
      <c r="O798" s="420"/>
      <c r="P798" s="420"/>
      <c r="Q798" s="420"/>
      <c r="R798" s="420"/>
    </row>
    <row r="799" spans="1:18">
      <c r="A799" s="479"/>
      <c r="B799" s="480"/>
      <c r="C799" s="479"/>
      <c r="D799" s="479"/>
      <c r="E799" s="429"/>
      <c r="F799" s="420"/>
      <c r="G799" s="420"/>
      <c r="H799" s="420"/>
      <c r="I799" s="420"/>
      <c r="J799" s="420"/>
      <c r="K799" s="420"/>
      <c r="L799" s="420"/>
      <c r="M799" s="420"/>
      <c r="N799" s="420"/>
      <c r="O799" s="420"/>
      <c r="P799" s="420"/>
      <c r="Q799" s="420"/>
      <c r="R799" s="420"/>
    </row>
    <row r="800" spans="1:18">
      <c r="A800" s="479"/>
      <c r="B800" s="480"/>
      <c r="C800" s="479"/>
      <c r="D800" s="479"/>
      <c r="E800" s="429"/>
      <c r="F800" s="420"/>
      <c r="G800" s="420"/>
      <c r="H800" s="420"/>
      <c r="I800" s="420"/>
      <c r="J800" s="420"/>
      <c r="K800" s="420"/>
      <c r="L800" s="420"/>
      <c r="M800" s="420"/>
      <c r="N800" s="420"/>
      <c r="O800" s="420"/>
      <c r="P800" s="420"/>
      <c r="Q800" s="420"/>
      <c r="R800" s="420"/>
    </row>
    <row r="801" spans="1:18">
      <c r="A801" s="479"/>
      <c r="B801" s="480"/>
      <c r="C801" s="479"/>
      <c r="D801" s="479"/>
      <c r="E801" s="429"/>
      <c r="F801" s="420"/>
      <c r="G801" s="420"/>
      <c r="H801" s="420"/>
      <c r="I801" s="420"/>
      <c r="J801" s="420"/>
      <c r="K801" s="420"/>
      <c r="L801" s="420"/>
      <c r="M801" s="420"/>
      <c r="N801" s="420"/>
      <c r="O801" s="420"/>
      <c r="P801" s="420"/>
      <c r="Q801" s="420"/>
      <c r="R801" s="420"/>
    </row>
    <row r="802" spans="1:18">
      <c r="A802" s="479"/>
      <c r="B802" s="480"/>
      <c r="C802" s="479"/>
      <c r="D802" s="479"/>
      <c r="E802" s="429"/>
      <c r="F802" s="420"/>
      <c r="G802" s="420"/>
      <c r="H802" s="420"/>
      <c r="I802" s="420"/>
      <c r="J802" s="420"/>
      <c r="K802" s="420"/>
      <c r="L802" s="420"/>
      <c r="M802" s="420"/>
      <c r="N802" s="420"/>
      <c r="O802" s="420"/>
      <c r="P802" s="420"/>
      <c r="Q802" s="420"/>
      <c r="R802" s="420"/>
    </row>
    <row r="803" spans="1:18">
      <c r="A803" s="479"/>
      <c r="B803" s="480"/>
      <c r="C803" s="479"/>
      <c r="D803" s="479"/>
      <c r="E803" s="429"/>
      <c r="F803" s="420"/>
      <c r="G803" s="420"/>
      <c r="H803" s="420"/>
      <c r="I803" s="420"/>
      <c r="J803" s="420"/>
      <c r="K803" s="420"/>
      <c r="L803" s="420"/>
      <c r="M803" s="420"/>
      <c r="N803" s="420"/>
      <c r="O803" s="420"/>
      <c r="P803" s="420"/>
      <c r="Q803" s="420"/>
      <c r="R803" s="420"/>
    </row>
    <row r="804" spans="1:18">
      <c r="A804" s="479"/>
      <c r="B804" s="480"/>
      <c r="C804" s="479"/>
      <c r="D804" s="479"/>
      <c r="E804" s="429"/>
      <c r="F804" s="420"/>
      <c r="G804" s="420"/>
      <c r="H804" s="420"/>
      <c r="I804" s="420"/>
      <c r="J804" s="420"/>
      <c r="K804" s="420"/>
      <c r="L804" s="420"/>
      <c r="M804" s="420"/>
      <c r="N804" s="420"/>
      <c r="O804" s="420"/>
      <c r="P804" s="420"/>
      <c r="Q804" s="420"/>
      <c r="R804" s="420"/>
    </row>
    <row r="805" spans="1:18">
      <c r="A805" s="479"/>
      <c r="B805" s="480"/>
      <c r="C805" s="479"/>
      <c r="D805" s="479"/>
      <c r="E805" s="429"/>
      <c r="F805" s="420"/>
      <c r="G805" s="420"/>
      <c r="H805" s="420"/>
      <c r="I805" s="420"/>
      <c r="J805" s="420"/>
      <c r="K805" s="420"/>
      <c r="L805" s="420"/>
      <c r="M805" s="420"/>
      <c r="N805" s="420"/>
      <c r="O805" s="420"/>
      <c r="P805" s="420"/>
      <c r="Q805" s="420"/>
      <c r="R805" s="420"/>
    </row>
    <row r="806" spans="1:18">
      <c r="A806" s="479"/>
      <c r="B806" s="480"/>
      <c r="C806" s="479"/>
      <c r="D806" s="479"/>
      <c r="E806" s="429"/>
      <c r="F806" s="420"/>
      <c r="G806" s="420"/>
      <c r="H806" s="420"/>
      <c r="I806" s="420"/>
      <c r="J806" s="420"/>
      <c r="K806" s="420"/>
      <c r="L806" s="420"/>
      <c r="M806" s="420"/>
      <c r="N806" s="420"/>
      <c r="O806" s="420"/>
      <c r="P806" s="420"/>
      <c r="Q806" s="420"/>
      <c r="R806" s="420"/>
    </row>
    <row r="807" spans="1:18">
      <c r="A807" s="479"/>
      <c r="B807" s="480"/>
      <c r="C807" s="479"/>
      <c r="D807" s="479"/>
      <c r="E807" s="429"/>
      <c r="F807" s="420"/>
      <c r="G807" s="420"/>
      <c r="H807" s="420"/>
      <c r="I807" s="420"/>
      <c r="J807" s="420"/>
      <c r="K807" s="420"/>
      <c r="L807" s="420"/>
      <c r="M807" s="420"/>
      <c r="N807" s="420"/>
      <c r="O807" s="420"/>
      <c r="P807" s="420"/>
      <c r="Q807" s="420"/>
      <c r="R807" s="420"/>
    </row>
    <row r="808" spans="1:18">
      <c r="A808" s="479"/>
      <c r="B808" s="480"/>
      <c r="C808" s="479"/>
      <c r="D808" s="479"/>
      <c r="E808" s="429"/>
      <c r="F808" s="420"/>
      <c r="G808" s="420"/>
      <c r="H808" s="420"/>
      <c r="I808" s="420"/>
      <c r="J808" s="420"/>
      <c r="K808" s="420"/>
      <c r="L808" s="420"/>
      <c r="M808" s="420"/>
      <c r="N808" s="420"/>
      <c r="O808" s="420"/>
      <c r="P808" s="420"/>
      <c r="Q808" s="420"/>
      <c r="R808" s="420"/>
    </row>
    <row r="809" spans="1:18">
      <c r="A809" s="479"/>
      <c r="B809" s="480"/>
      <c r="C809" s="479"/>
      <c r="D809" s="479"/>
      <c r="E809" s="429"/>
      <c r="F809" s="420"/>
      <c r="G809" s="420"/>
      <c r="H809" s="420"/>
      <c r="I809" s="420"/>
      <c r="J809" s="420"/>
      <c r="K809" s="420"/>
      <c r="L809" s="420"/>
      <c r="M809" s="420"/>
      <c r="N809" s="420"/>
      <c r="O809" s="420"/>
      <c r="P809" s="420"/>
      <c r="Q809" s="420"/>
      <c r="R809" s="420"/>
    </row>
    <row r="810" spans="1:18">
      <c r="A810" s="479"/>
      <c r="B810" s="480"/>
      <c r="C810" s="479"/>
      <c r="D810" s="479"/>
      <c r="E810" s="429"/>
      <c r="F810" s="420"/>
      <c r="G810" s="420"/>
      <c r="H810" s="420"/>
      <c r="I810" s="420"/>
      <c r="J810" s="420"/>
      <c r="K810" s="420"/>
      <c r="L810" s="420"/>
      <c r="M810" s="420"/>
      <c r="N810" s="420"/>
      <c r="O810" s="420"/>
      <c r="P810" s="420"/>
      <c r="Q810" s="420"/>
      <c r="R810" s="420"/>
    </row>
    <row r="811" spans="1:18">
      <c r="A811" s="479"/>
      <c r="B811" s="480"/>
      <c r="C811" s="479"/>
      <c r="D811" s="479"/>
      <c r="E811" s="429"/>
      <c r="F811" s="420"/>
      <c r="G811" s="420"/>
      <c r="H811" s="420"/>
      <c r="I811" s="420"/>
      <c r="J811" s="420"/>
      <c r="K811" s="420"/>
      <c r="L811" s="420"/>
      <c r="M811" s="420"/>
      <c r="N811" s="420"/>
      <c r="O811" s="420"/>
      <c r="P811" s="420"/>
      <c r="Q811" s="420"/>
      <c r="R811" s="420"/>
    </row>
    <row r="812" spans="1:18">
      <c r="A812" s="479"/>
      <c r="B812" s="480"/>
      <c r="C812" s="479"/>
      <c r="D812" s="479"/>
      <c r="E812" s="429"/>
      <c r="F812" s="420"/>
      <c r="G812" s="420"/>
      <c r="H812" s="420"/>
      <c r="I812" s="420"/>
      <c r="J812" s="420"/>
      <c r="K812" s="420"/>
      <c r="L812" s="420"/>
      <c r="M812" s="420"/>
      <c r="N812" s="420"/>
      <c r="O812" s="420"/>
      <c r="P812" s="420"/>
      <c r="Q812" s="420"/>
      <c r="R812" s="420"/>
    </row>
    <row r="813" spans="1:18">
      <c r="A813" s="479"/>
      <c r="B813" s="480"/>
      <c r="C813" s="479"/>
      <c r="D813" s="479"/>
      <c r="E813" s="429"/>
      <c r="F813" s="420"/>
      <c r="G813" s="420"/>
      <c r="H813" s="420"/>
      <c r="I813" s="420"/>
      <c r="J813" s="420"/>
      <c r="K813" s="420"/>
      <c r="L813" s="420"/>
      <c r="M813" s="420"/>
      <c r="N813" s="420"/>
      <c r="O813" s="420"/>
      <c r="P813" s="420"/>
      <c r="Q813" s="420"/>
      <c r="R813" s="420"/>
    </row>
    <row r="814" spans="1:18">
      <c r="A814" s="479"/>
      <c r="B814" s="480"/>
      <c r="C814" s="479"/>
      <c r="D814" s="479"/>
      <c r="E814" s="429"/>
      <c r="F814" s="420"/>
      <c r="G814" s="420"/>
      <c r="H814" s="420"/>
      <c r="I814" s="420"/>
      <c r="J814" s="420"/>
      <c r="K814" s="420"/>
      <c r="L814" s="420"/>
      <c r="M814" s="420"/>
      <c r="N814" s="420"/>
      <c r="O814" s="420"/>
      <c r="P814" s="420"/>
      <c r="Q814" s="420"/>
      <c r="R814" s="420"/>
    </row>
    <row r="815" spans="1:18">
      <c r="A815" s="479"/>
      <c r="B815" s="480"/>
      <c r="C815" s="479"/>
      <c r="D815" s="479"/>
      <c r="E815" s="429"/>
      <c r="F815" s="420"/>
      <c r="G815" s="420"/>
      <c r="H815" s="420"/>
      <c r="I815" s="420"/>
      <c r="J815" s="420"/>
      <c r="K815" s="420"/>
      <c r="L815" s="420"/>
      <c r="M815" s="420"/>
      <c r="N815" s="420"/>
      <c r="O815" s="420"/>
      <c r="P815" s="420"/>
      <c r="Q815" s="420"/>
      <c r="R815" s="420"/>
    </row>
    <row r="816" spans="1:18">
      <c r="A816" s="479"/>
      <c r="B816" s="480"/>
      <c r="C816" s="479"/>
      <c r="D816" s="479"/>
      <c r="E816" s="429"/>
      <c r="F816" s="420"/>
      <c r="G816" s="420"/>
      <c r="H816" s="420"/>
      <c r="I816" s="420"/>
      <c r="J816" s="420"/>
      <c r="K816" s="420"/>
      <c r="L816" s="420"/>
      <c r="M816" s="420"/>
      <c r="N816" s="420"/>
      <c r="O816" s="420"/>
      <c r="P816" s="420"/>
      <c r="Q816" s="420"/>
      <c r="R816" s="420"/>
    </row>
    <row r="817" spans="1:18">
      <c r="A817" s="479"/>
      <c r="B817" s="480"/>
      <c r="C817" s="479"/>
      <c r="D817" s="479"/>
      <c r="E817" s="429"/>
      <c r="F817" s="420"/>
      <c r="G817" s="420"/>
      <c r="H817" s="420"/>
      <c r="I817" s="420"/>
      <c r="J817" s="420"/>
      <c r="K817" s="420"/>
      <c r="L817" s="420"/>
      <c r="M817" s="420"/>
      <c r="N817" s="420"/>
      <c r="O817" s="420"/>
      <c r="P817" s="420"/>
      <c r="Q817" s="420"/>
      <c r="R817" s="420"/>
    </row>
    <row r="818" spans="1:18">
      <c r="A818" s="479"/>
      <c r="B818" s="480"/>
      <c r="C818" s="479"/>
      <c r="D818" s="479"/>
      <c r="E818" s="429"/>
      <c r="F818" s="420"/>
      <c r="G818" s="420"/>
      <c r="H818" s="420"/>
      <c r="I818" s="420"/>
      <c r="J818" s="420"/>
      <c r="K818" s="420"/>
      <c r="L818" s="420"/>
      <c r="M818" s="420"/>
      <c r="N818" s="420"/>
      <c r="O818" s="420"/>
      <c r="P818" s="420"/>
      <c r="Q818" s="420"/>
      <c r="R818" s="420"/>
    </row>
    <row r="819" spans="1:18">
      <c r="A819" s="479"/>
      <c r="B819" s="480"/>
      <c r="C819" s="479"/>
      <c r="D819" s="479"/>
      <c r="E819" s="429"/>
      <c r="F819" s="420"/>
      <c r="G819" s="420"/>
      <c r="H819" s="420"/>
      <c r="I819" s="420"/>
      <c r="J819" s="420"/>
      <c r="K819" s="420"/>
      <c r="L819" s="420"/>
      <c r="M819" s="420"/>
      <c r="N819" s="420"/>
      <c r="O819" s="420"/>
      <c r="P819" s="420"/>
      <c r="Q819" s="420"/>
      <c r="R819" s="420"/>
    </row>
    <row r="820" spans="1:18">
      <c r="A820" s="479"/>
      <c r="B820" s="480"/>
      <c r="C820" s="479"/>
      <c r="D820" s="479"/>
      <c r="E820" s="429"/>
      <c r="F820" s="420"/>
      <c r="G820" s="420"/>
      <c r="H820" s="420"/>
      <c r="I820" s="420"/>
      <c r="J820" s="420"/>
      <c r="K820" s="420"/>
      <c r="L820" s="420"/>
      <c r="M820" s="420"/>
      <c r="N820" s="420"/>
      <c r="O820" s="420"/>
      <c r="P820" s="420"/>
      <c r="Q820" s="420"/>
      <c r="R820" s="420"/>
    </row>
    <row r="821" spans="1:18">
      <c r="A821" s="479"/>
      <c r="B821" s="480"/>
      <c r="C821" s="479"/>
      <c r="D821" s="479"/>
      <c r="E821" s="429"/>
      <c r="F821" s="420"/>
      <c r="G821" s="420"/>
      <c r="H821" s="420"/>
      <c r="I821" s="420"/>
      <c r="J821" s="420"/>
      <c r="K821" s="420"/>
      <c r="L821" s="420"/>
      <c r="M821" s="420"/>
      <c r="N821" s="420"/>
      <c r="O821" s="420"/>
      <c r="P821" s="420"/>
      <c r="Q821" s="420"/>
      <c r="R821" s="420"/>
    </row>
    <row r="822" spans="1:18">
      <c r="A822" s="479"/>
      <c r="B822" s="480"/>
      <c r="C822" s="479"/>
      <c r="D822" s="479"/>
      <c r="E822" s="429"/>
      <c r="F822" s="420"/>
      <c r="G822" s="420"/>
      <c r="H822" s="420"/>
      <c r="I822" s="420"/>
      <c r="J822" s="420"/>
      <c r="K822" s="420"/>
      <c r="L822" s="420"/>
      <c r="M822" s="420"/>
      <c r="N822" s="420"/>
      <c r="O822" s="420"/>
      <c r="P822" s="420"/>
      <c r="Q822" s="420"/>
      <c r="R822" s="420"/>
    </row>
    <row r="823" spans="1:18">
      <c r="A823" s="479"/>
      <c r="B823" s="480"/>
      <c r="C823" s="479"/>
      <c r="D823" s="479"/>
      <c r="E823" s="429"/>
      <c r="F823" s="420"/>
      <c r="G823" s="420"/>
      <c r="H823" s="420"/>
      <c r="I823" s="420"/>
      <c r="J823" s="420"/>
      <c r="K823" s="420"/>
      <c r="L823" s="420"/>
      <c r="M823" s="420"/>
      <c r="N823" s="420"/>
      <c r="O823" s="420"/>
      <c r="P823" s="420"/>
      <c r="Q823" s="420"/>
      <c r="R823" s="420"/>
    </row>
    <row r="824" spans="1:18">
      <c r="A824" s="479"/>
      <c r="B824" s="480"/>
      <c r="C824" s="479"/>
      <c r="D824" s="479"/>
      <c r="E824" s="429"/>
      <c r="F824" s="420"/>
      <c r="G824" s="420"/>
      <c r="H824" s="420"/>
      <c r="I824" s="420"/>
      <c r="J824" s="420"/>
      <c r="K824" s="420"/>
      <c r="L824" s="420"/>
      <c r="M824" s="420"/>
      <c r="N824" s="420"/>
      <c r="O824" s="420"/>
      <c r="P824" s="420"/>
      <c r="Q824" s="420"/>
      <c r="R824" s="420"/>
    </row>
    <row r="825" spans="1:18">
      <c r="A825" s="479"/>
      <c r="B825" s="480"/>
      <c r="C825" s="479"/>
      <c r="D825" s="479"/>
      <c r="E825" s="429"/>
      <c r="F825" s="420"/>
      <c r="G825" s="420"/>
      <c r="H825" s="420"/>
      <c r="I825" s="420"/>
      <c r="J825" s="420"/>
      <c r="K825" s="420"/>
      <c r="L825" s="420"/>
      <c r="M825" s="420"/>
      <c r="N825" s="420"/>
      <c r="O825" s="420"/>
      <c r="P825" s="420"/>
      <c r="Q825" s="420"/>
      <c r="R825" s="420"/>
    </row>
    <row r="826" spans="1:18">
      <c r="A826" s="479"/>
      <c r="B826" s="480"/>
      <c r="C826" s="479"/>
      <c r="D826" s="479"/>
      <c r="E826" s="429"/>
      <c r="F826" s="420"/>
      <c r="G826" s="420"/>
      <c r="H826" s="420"/>
      <c r="I826" s="420"/>
      <c r="J826" s="420"/>
      <c r="K826" s="420"/>
      <c r="L826" s="420"/>
      <c r="M826" s="420"/>
      <c r="N826" s="420"/>
      <c r="O826" s="420"/>
      <c r="P826" s="420"/>
      <c r="Q826" s="420"/>
      <c r="R826" s="420"/>
    </row>
    <row r="827" spans="1:18">
      <c r="A827" s="479"/>
      <c r="B827" s="480"/>
      <c r="C827" s="479"/>
      <c r="D827" s="479"/>
      <c r="E827" s="429"/>
      <c r="F827" s="420"/>
      <c r="G827" s="420"/>
      <c r="H827" s="420"/>
      <c r="I827" s="420"/>
      <c r="J827" s="420"/>
      <c r="K827" s="420"/>
      <c r="L827" s="420"/>
      <c r="M827" s="420"/>
      <c r="N827" s="420"/>
      <c r="O827" s="420"/>
      <c r="P827" s="420"/>
      <c r="Q827" s="420"/>
      <c r="R827" s="420"/>
    </row>
    <row r="828" spans="1:18">
      <c r="A828" s="479"/>
      <c r="B828" s="480"/>
      <c r="C828" s="479"/>
      <c r="D828" s="479"/>
      <c r="E828" s="429"/>
      <c r="F828" s="420"/>
      <c r="G828" s="420"/>
      <c r="H828" s="420"/>
      <c r="I828" s="420"/>
      <c r="J828" s="420"/>
      <c r="K828" s="420"/>
      <c r="L828" s="420"/>
      <c r="M828" s="420"/>
      <c r="N828" s="420"/>
      <c r="O828" s="420"/>
      <c r="P828" s="420"/>
      <c r="Q828" s="420"/>
      <c r="R828" s="420"/>
    </row>
    <row r="829" spans="1:18">
      <c r="A829" s="479"/>
      <c r="B829" s="480"/>
      <c r="C829" s="479"/>
      <c r="D829" s="479"/>
      <c r="E829" s="429"/>
      <c r="F829" s="420"/>
      <c r="G829" s="420"/>
      <c r="H829" s="420"/>
      <c r="I829" s="420"/>
      <c r="J829" s="420"/>
      <c r="K829" s="420"/>
      <c r="L829" s="420"/>
      <c r="M829" s="420"/>
      <c r="N829" s="420"/>
      <c r="O829" s="420"/>
      <c r="P829" s="420"/>
      <c r="Q829" s="420"/>
      <c r="R829" s="420"/>
    </row>
    <row r="830" spans="1:18">
      <c r="A830" s="479"/>
      <c r="B830" s="480"/>
      <c r="C830" s="479"/>
      <c r="D830" s="479"/>
      <c r="E830" s="429"/>
      <c r="F830" s="420"/>
      <c r="G830" s="420"/>
      <c r="H830" s="420"/>
      <c r="I830" s="420"/>
      <c r="J830" s="420"/>
      <c r="K830" s="420"/>
      <c r="L830" s="420"/>
      <c r="M830" s="420"/>
      <c r="N830" s="420"/>
      <c r="O830" s="420"/>
      <c r="P830" s="420"/>
      <c r="Q830" s="420"/>
      <c r="R830" s="420"/>
    </row>
    <row r="831" spans="1:18">
      <c r="A831" s="479"/>
      <c r="B831" s="480"/>
      <c r="C831" s="479"/>
      <c r="D831" s="479"/>
      <c r="E831" s="429"/>
      <c r="F831" s="420"/>
      <c r="G831" s="420"/>
      <c r="H831" s="420"/>
      <c r="I831" s="420"/>
      <c r="J831" s="420"/>
      <c r="K831" s="420"/>
      <c r="L831" s="420"/>
      <c r="M831" s="420"/>
      <c r="N831" s="420"/>
      <c r="O831" s="420"/>
      <c r="P831" s="420"/>
      <c r="Q831" s="420"/>
      <c r="R831" s="420"/>
    </row>
    <row r="832" spans="1:18">
      <c r="A832" s="479"/>
      <c r="B832" s="480"/>
      <c r="C832" s="479"/>
      <c r="D832" s="479"/>
      <c r="E832" s="429"/>
      <c r="F832" s="420"/>
      <c r="G832" s="420"/>
      <c r="H832" s="420"/>
      <c r="I832" s="420"/>
      <c r="J832" s="420"/>
      <c r="K832" s="420"/>
      <c r="L832" s="420"/>
      <c r="M832" s="420"/>
      <c r="N832" s="420"/>
      <c r="O832" s="420"/>
      <c r="P832" s="420"/>
      <c r="Q832" s="420"/>
      <c r="R832" s="420"/>
    </row>
    <row r="833" spans="1:18">
      <c r="A833" s="479"/>
      <c r="B833" s="480"/>
      <c r="C833" s="479"/>
      <c r="D833" s="479"/>
      <c r="E833" s="429"/>
      <c r="F833" s="420"/>
      <c r="G833" s="420"/>
      <c r="H833" s="420"/>
      <c r="I833" s="420"/>
      <c r="J833" s="420"/>
      <c r="K833" s="420"/>
      <c r="L833" s="420"/>
      <c r="M833" s="420"/>
      <c r="N833" s="420"/>
      <c r="O833" s="420"/>
      <c r="P833" s="420"/>
      <c r="Q833" s="420"/>
      <c r="R833" s="420"/>
    </row>
    <row r="834" spans="1:18">
      <c r="A834" s="479"/>
      <c r="B834" s="480"/>
      <c r="C834" s="479"/>
      <c r="D834" s="479"/>
      <c r="E834" s="429"/>
      <c r="F834" s="420"/>
      <c r="G834" s="420"/>
      <c r="H834" s="420"/>
      <c r="I834" s="420"/>
      <c r="J834" s="420"/>
      <c r="K834" s="420"/>
      <c r="L834" s="420"/>
      <c r="M834" s="420"/>
      <c r="N834" s="420"/>
      <c r="O834" s="420"/>
      <c r="P834" s="420"/>
      <c r="Q834" s="420"/>
      <c r="R834" s="420"/>
    </row>
    <row r="835" spans="1:18">
      <c r="A835" s="479"/>
      <c r="B835" s="480"/>
      <c r="C835" s="479"/>
      <c r="D835" s="479"/>
      <c r="E835" s="429"/>
      <c r="F835" s="420"/>
      <c r="G835" s="420"/>
      <c r="H835" s="420"/>
      <c r="I835" s="420"/>
      <c r="J835" s="420"/>
      <c r="K835" s="420"/>
      <c r="L835" s="420"/>
      <c r="M835" s="420"/>
      <c r="N835" s="420"/>
      <c r="O835" s="420"/>
      <c r="P835" s="420"/>
      <c r="Q835" s="420"/>
      <c r="R835" s="420"/>
    </row>
    <row r="836" spans="1:18">
      <c r="A836" s="479"/>
      <c r="B836" s="480"/>
      <c r="C836" s="479"/>
      <c r="D836" s="479"/>
      <c r="E836" s="429"/>
      <c r="F836" s="420"/>
      <c r="G836" s="420"/>
      <c r="H836" s="420"/>
      <c r="I836" s="420"/>
      <c r="J836" s="420"/>
      <c r="K836" s="420"/>
      <c r="L836" s="420"/>
      <c r="M836" s="420"/>
      <c r="N836" s="420"/>
      <c r="O836" s="420"/>
      <c r="P836" s="420"/>
      <c r="Q836" s="420"/>
      <c r="R836" s="420"/>
    </row>
    <row r="837" spans="1:18">
      <c r="A837" s="479"/>
      <c r="B837" s="480"/>
      <c r="C837" s="479"/>
      <c r="D837" s="479"/>
      <c r="E837" s="429"/>
      <c r="F837" s="420"/>
      <c r="G837" s="420"/>
      <c r="H837" s="420"/>
      <c r="I837" s="420"/>
      <c r="J837" s="420"/>
      <c r="K837" s="420"/>
      <c r="L837" s="420"/>
      <c r="M837" s="420"/>
      <c r="N837" s="420"/>
      <c r="O837" s="420"/>
      <c r="P837" s="420"/>
      <c r="Q837" s="420"/>
      <c r="R837" s="420"/>
    </row>
    <row r="838" spans="1:18">
      <c r="A838" s="479"/>
      <c r="B838" s="480"/>
      <c r="C838" s="479"/>
      <c r="D838" s="479"/>
      <c r="E838" s="429"/>
      <c r="F838" s="420"/>
      <c r="G838" s="420"/>
      <c r="H838" s="420"/>
      <c r="I838" s="420"/>
      <c r="J838" s="420"/>
      <c r="K838" s="420"/>
      <c r="L838" s="420"/>
      <c r="M838" s="420"/>
      <c r="N838" s="420"/>
      <c r="O838" s="420"/>
      <c r="P838" s="420"/>
      <c r="Q838" s="420"/>
      <c r="R838" s="420"/>
    </row>
    <row r="839" spans="1:18">
      <c r="A839" s="479"/>
      <c r="B839" s="480"/>
      <c r="C839" s="479"/>
      <c r="D839" s="479"/>
      <c r="E839" s="429"/>
      <c r="F839" s="420"/>
      <c r="G839" s="420"/>
      <c r="H839" s="420"/>
      <c r="I839" s="420"/>
      <c r="J839" s="420"/>
      <c r="K839" s="420"/>
      <c r="L839" s="420"/>
      <c r="M839" s="420"/>
      <c r="N839" s="420"/>
      <c r="O839" s="420"/>
      <c r="P839" s="420"/>
      <c r="Q839" s="420"/>
      <c r="R839" s="420"/>
    </row>
    <row r="840" spans="1:18">
      <c r="A840" s="479"/>
      <c r="B840" s="480"/>
      <c r="C840" s="479"/>
      <c r="D840" s="479"/>
      <c r="E840" s="429"/>
      <c r="F840" s="420"/>
      <c r="G840" s="420"/>
      <c r="H840" s="420"/>
      <c r="I840" s="420"/>
      <c r="J840" s="420"/>
      <c r="K840" s="420"/>
      <c r="L840" s="420"/>
      <c r="M840" s="420"/>
      <c r="N840" s="420"/>
      <c r="O840" s="420"/>
      <c r="P840" s="420"/>
      <c r="Q840" s="420"/>
      <c r="R840" s="420"/>
    </row>
    <row r="841" spans="1:18">
      <c r="A841" s="479"/>
      <c r="B841" s="480"/>
      <c r="C841" s="479"/>
      <c r="D841" s="479"/>
      <c r="E841" s="429"/>
      <c r="F841" s="420"/>
      <c r="G841" s="420"/>
      <c r="H841" s="420"/>
      <c r="I841" s="420"/>
      <c r="J841" s="420"/>
      <c r="K841" s="420"/>
      <c r="L841" s="420"/>
      <c r="M841" s="420"/>
      <c r="N841" s="420"/>
      <c r="O841" s="420"/>
      <c r="P841" s="420"/>
      <c r="Q841" s="420"/>
      <c r="R841" s="420"/>
    </row>
    <row r="842" spans="1:18">
      <c r="A842" s="479"/>
      <c r="B842" s="480"/>
      <c r="C842" s="479"/>
      <c r="D842" s="479"/>
      <c r="E842" s="429"/>
      <c r="F842" s="420"/>
      <c r="G842" s="420"/>
      <c r="H842" s="420"/>
      <c r="I842" s="420"/>
      <c r="J842" s="420"/>
      <c r="K842" s="420"/>
      <c r="L842" s="420"/>
      <c r="M842" s="420"/>
      <c r="N842" s="420"/>
      <c r="O842" s="420"/>
      <c r="P842" s="420"/>
      <c r="Q842" s="420"/>
      <c r="R842" s="420"/>
    </row>
    <row r="843" spans="1:18">
      <c r="A843" s="479"/>
      <c r="B843" s="480"/>
      <c r="C843" s="479"/>
      <c r="D843" s="479"/>
      <c r="E843" s="429"/>
      <c r="F843" s="420"/>
      <c r="G843" s="420"/>
      <c r="H843" s="420"/>
      <c r="I843" s="420"/>
      <c r="J843" s="420"/>
      <c r="K843" s="420"/>
      <c r="L843" s="420"/>
      <c r="M843" s="420"/>
      <c r="N843" s="420"/>
      <c r="O843" s="420"/>
      <c r="P843" s="420"/>
      <c r="Q843" s="420"/>
      <c r="R843" s="420"/>
    </row>
    <row r="844" spans="1:18">
      <c r="A844" s="479"/>
      <c r="B844" s="480"/>
      <c r="C844" s="479"/>
      <c r="D844" s="479"/>
      <c r="E844" s="429"/>
      <c r="F844" s="420"/>
      <c r="G844" s="420"/>
      <c r="H844" s="420"/>
      <c r="I844" s="420"/>
      <c r="J844" s="420"/>
      <c r="K844" s="420"/>
      <c r="L844" s="420"/>
      <c r="M844" s="420"/>
      <c r="N844" s="420"/>
      <c r="O844" s="420"/>
      <c r="P844" s="420"/>
      <c r="Q844" s="420"/>
      <c r="R844" s="420"/>
    </row>
    <row r="845" spans="1:18">
      <c r="A845" s="479"/>
      <c r="B845" s="480"/>
      <c r="C845" s="479"/>
      <c r="D845" s="479"/>
      <c r="E845" s="429"/>
      <c r="F845" s="420"/>
      <c r="G845" s="420"/>
      <c r="H845" s="420"/>
      <c r="I845" s="420"/>
      <c r="J845" s="420"/>
      <c r="K845" s="420"/>
      <c r="L845" s="420"/>
      <c r="M845" s="420"/>
      <c r="N845" s="420"/>
      <c r="O845" s="420"/>
      <c r="P845" s="420"/>
      <c r="Q845" s="420"/>
      <c r="R845" s="420"/>
    </row>
    <row r="846" spans="1:18">
      <c r="A846" s="479"/>
      <c r="B846" s="480"/>
      <c r="C846" s="479"/>
      <c r="D846" s="479"/>
      <c r="E846" s="429"/>
      <c r="F846" s="420"/>
      <c r="G846" s="420"/>
      <c r="H846" s="420"/>
      <c r="I846" s="420"/>
      <c r="J846" s="420"/>
      <c r="K846" s="420"/>
      <c r="L846" s="420"/>
      <c r="M846" s="420"/>
      <c r="N846" s="420"/>
      <c r="O846" s="420"/>
      <c r="P846" s="420"/>
      <c r="Q846" s="420"/>
      <c r="R846" s="420"/>
    </row>
    <row r="847" spans="1:18">
      <c r="A847" s="479"/>
      <c r="B847" s="480"/>
      <c r="C847" s="479"/>
      <c r="D847" s="479"/>
      <c r="E847" s="429"/>
      <c r="F847" s="420"/>
      <c r="G847" s="420"/>
      <c r="H847" s="420"/>
      <c r="I847" s="420"/>
      <c r="J847" s="420"/>
      <c r="K847" s="420"/>
      <c r="L847" s="420"/>
      <c r="M847" s="420"/>
      <c r="N847" s="420"/>
      <c r="O847" s="420"/>
      <c r="P847" s="420"/>
      <c r="Q847" s="420"/>
      <c r="R847" s="420"/>
    </row>
    <row r="848" spans="1:18">
      <c r="A848" s="479"/>
      <c r="B848" s="480"/>
      <c r="C848" s="479"/>
      <c r="D848" s="479"/>
      <c r="E848" s="429"/>
      <c r="F848" s="420"/>
      <c r="G848" s="420"/>
      <c r="H848" s="420"/>
      <c r="I848" s="420"/>
      <c r="J848" s="420"/>
      <c r="K848" s="420"/>
      <c r="L848" s="420"/>
      <c r="M848" s="420"/>
      <c r="N848" s="420"/>
      <c r="O848" s="420"/>
      <c r="P848" s="420"/>
      <c r="Q848" s="420"/>
      <c r="R848" s="420"/>
    </row>
    <row r="849" spans="1:18">
      <c r="A849" s="479"/>
      <c r="B849" s="480"/>
      <c r="C849" s="479"/>
      <c r="D849" s="479"/>
      <c r="E849" s="429"/>
      <c r="F849" s="420"/>
      <c r="G849" s="420"/>
      <c r="H849" s="420"/>
      <c r="I849" s="420"/>
      <c r="J849" s="420"/>
      <c r="K849" s="420"/>
      <c r="L849" s="420"/>
      <c r="M849" s="420"/>
      <c r="N849" s="420"/>
      <c r="O849" s="420"/>
      <c r="P849" s="420"/>
      <c r="Q849" s="420"/>
      <c r="R849" s="420"/>
    </row>
    <row r="850" spans="1:18">
      <c r="A850" s="479"/>
      <c r="B850" s="480"/>
      <c r="C850" s="479"/>
      <c r="D850" s="479"/>
      <c r="E850" s="429"/>
      <c r="F850" s="420"/>
      <c r="G850" s="420"/>
      <c r="H850" s="420"/>
      <c r="I850" s="420"/>
      <c r="J850" s="420"/>
      <c r="K850" s="420"/>
      <c r="L850" s="420"/>
      <c r="M850" s="420"/>
      <c r="N850" s="420"/>
      <c r="O850" s="420"/>
      <c r="P850" s="420"/>
      <c r="Q850" s="420"/>
      <c r="R850" s="420"/>
    </row>
    <row r="851" spans="1:18">
      <c r="A851" s="479"/>
      <c r="B851" s="480"/>
      <c r="C851" s="479"/>
      <c r="D851" s="479"/>
      <c r="E851" s="429"/>
      <c r="F851" s="420"/>
      <c r="G851" s="420"/>
      <c r="H851" s="420"/>
      <c r="I851" s="420"/>
      <c r="J851" s="420"/>
      <c r="K851" s="420"/>
      <c r="L851" s="420"/>
      <c r="M851" s="420"/>
      <c r="N851" s="420"/>
      <c r="O851" s="420"/>
      <c r="P851" s="420"/>
      <c r="Q851" s="420"/>
      <c r="R851" s="420"/>
    </row>
    <row r="852" spans="1:18">
      <c r="A852" s="479"/>
      <c r="B852" s="480"/>
      <c r="C852" s="479"/>
      <c r="D852" s="479"/>
      <c r="E852" s="429"/>
      <c r="F852" s="420"/>
      <c r="G852" s="420"/>
      <c r="H852" s="420"/>
      <c r="I852" s="420"/>
      <c r="J852" s="420"/>
      <c r="K852" s="420"/>
      <c r="L852" s="420"/>
      <c r="M852" s="420"/>
      <c r="N852" s="420"/>
      <c r="O852" s="420"/>
      <c r="P852" s="420"/>
      <c r="Q852" s="420"/>
      <c r="R852" s="420"/>
    </row>
    <row r="853" spans="1:18">
      <c r="A853" s="479"/>
      <c r="B853" s="480"/>
      <c r="C853" s="479"/>
      <c r="D853" s="479"/>
      <c r="E853" s="429"/>
      <c r="F853" s="420"/>
      <c r="G853" s="420"/>
      <c r="H853" s="420"/>
      <c r="I853" s="420"/>
      <c r="J853" s="420"/>
      <c r="K853" s="420"/>
      <c r="L853" s="420"/>
      <c r="M853" s="420"/>
      <c r="N853" s="420"/>
      <c r="O853" s="420"/>
      <c r="P853" s="420"/>
      <c r="Q853" s="420"/>
      <c r="R853" s="420"/>
    </row>
    <row r="854" spans="1:18">
      <c r="A854" s="479"/>
      <c r="B854" s="480"/>
      <c r="C854" s="479"/>
      <c r="D854" s="479"/>
      <c r="E854" s="429"/>
      <c r="F854" s="420"/>
      <c r="G854" s="420"/>
      <c r="H854" s="420"/>
      <c r="I854" s="420"/>
      <c r="J854" s="420"/>
      <c r="K854" s="420"/>
      <c r="L854" s="420"/>
      <c r="M854" s="420"/>
      <c r="N854" s="420"/>
      <c r="O854" s="420"/>
      <c r="P854" s="420"/>
      <c r="Q854" s="420"/>
      <c r="R854" s="420"/>
    </row>
    <row r="855" spans="1:18">
      <c r="A855" s="479"/>
      <c r="B855" s="480"/>
      <c r="C855" s="479"/>
      <c r="D855" s="479"/>
      <c r="E855" s="429"/>
      <c r="F855" s="420"/>
      <c r="G855" s="420"/>
      <c r="H855" s="420"/>
      <c r="I855" s="420"/>
      <c r="J855" s="420"/>
      <c r="K855" s="420"/>
      <c r="L855" s="420"/>
      <c r="M855" s="420"/>
      <c r="N855" s="420"/>
      <c r="O855" s="420"/>
      <c r="P855" s="420"/>
      <c r="Q855" s="420"/>
      <c r="R855" s="420"/>
    </row>
    <row r="856" spans="1:18">
      <c r="A856" s="479"/>
      <c r="B856" s="480"/>
      <c r="C856" s="479"/>
      <c r="D856" s="479"/>
      <c r="E856" s="429"/>
      <c r="F856" s="420"/>
      <c r="G856" s="420"/>
      <c r="H856" s="420"/>
      <c r="I856" s="420"/>
      <c r="J856" s="420"/>
      <c r="K856" s="420"/>
      <c r="L856" s="420"/>
      <c r="M856" s="420"/>
      <c r="N856" s="420"/>
      <c r="O856" s="420"/>
      <c r="P856" s="420"/>
      <c r="Q856" s="420"/>
      <c r="R856" s="420"/>
    </row>
    <row r="857" spans="1:18">
      <c r="A857" s="479"/>
      <c r="B857" s="480"/>
      <c r="C857" s="479"/>
      <c r="D857" s="479"/>
      <c r="E857" s="429"/>
      <c r="F857" s="420"/>
      <c r="G857" s="420"/>
      <c r="H857" s="420"/>
      <c r="I857" s="420"/>
      <c r="J857" s="420"/>
      <c r="K857" s="420"/>
      <c r="L857" s="420"/>
      <c r="M857" s="420"/>
      <c r="N857" s="420"/>
      <c r="O857" s="420"/>
      <c r="P857" s="420"/>
      <c r="Q857" s="420"/>
      <c r="R857" s="420"/>
    </row>
    <row r="858" spans="1:18">
      <c r="A858" s="479"/>
      <c r="B858" s="480"/>
      <c r="C858" s="479"/>
      <c r="D858" s="479"/>
      <c r="E858" s="429"/>
      <c r="F858" s="420"/>
      <c r="G858" s="420"/>
      <c r="H858" s="420"/>
      <c r="I858" s="420"/>
      <c r="J858" s="420"/>
      <c r="K858" s="420"/>
      <c r="L858" s="420"/>
      <c r="M858" s="420"/>
      <c r="N858" s="420"/>
      <c r="O858" s="420"/>
      <c r="P858" s="420"/>
      <c r="Q858" s="420"/>
      <c r="R858" s="420"/>
    </row>
    <row r="859" spans="1:18">
      <c r="A859" s="479"/>
      <c r="B859" s="480"/>
      <c r="C859" s="479"/>
      <c r="D859" s="479"/>
      <c r="E859" s="429"/>
      <c r="F859" s="420"/>
      <c r="G859" s="420"/>
      <c r="H859" s="420"/>
      <c r="I859" s="420"/>
      <c r="J859" s="420"/>
      <c r="K859" s="420"/>
      <c r="L859" s="420"/>
      <c r="M859" s="420"/>
      <c r="N859" s="420"/>
      <c r="O859" s="420"/>
      <c r="P859" s="420"/>
      <c r="Q859" s="420"/>
      <c r="R859" s="420"/>
    </row>
    <row r="860" spans="1:18">
      <c r="A860" s="479"/>
      <c r="B860" s="480"/>
      <c r="C860" s="479"/>
      <c r="D860" s="479"/>
      <c r="E860" s="429"/>
      <c r="F860" s="420"/>
      <c r="G860" s="420"/>
      <c r="H860" s="420"/>
      <c r="I860" s="420"/>
      <c r="J860" s="420"/>
      <c r="K860" s="420"/>
      <c r="L860" s="420"/>
      <c r="M860" s="420"/>
      <c r="N860" s="420"/>
      <c r="O860" s="420"/>
      <c r="P860" s="420"/>
      <c r="Q860" s="420"/>
      <c r="R860" s="420"/>
    </row>
    <row r="861" spans="1:18">
      <c r="A861" s="479"/>
      <c r="B861" s="480"/>
      <c r="C861" s="479"/>
      <c r="D861" s="479"/>
      <c r="E861" s="429"/>
      <c r="F861" s="420"/>
      <c r="G861" s="420"/>
      <c r="H861" s="420"/>
      <c r="I861" s="420"/>
      <c r="J861" s="420"/>
      <c r="K861" s="420"/>
      <c r="L861" s="420"/>
      <c r="M861" s="420"/>
      <c r="N861" s="420"/>
      <c r="O861" s="420"/>
      <c r="P861" s="420"/>
      <c r="Q861" s="420"/>
      <c r="R861" s="420"/>
    </row>
    <row r="862" spans="1:18">
      <c r="A862" s="479"/>
      <c r="B862" s="480"/>
      <c r="C862" s="479"/>
      <c r="D862" s="479"/>
      <c r="E862" s="429"/>
      <c r="F862" s="420"/>
      <c r="G862" s="420"/>
      <c r="H862" s="420"/>
      <c r="I862" s="420"/>
      <c r="J862" s="420"/>
      <c r="K862" s="420"/>
      <c r="L862" s="420"/>
      <c r="M862" s="420"/>
      <c r="N862" s="420"/>
      <c r="O862" s="420"/>
      <c r="P862" s="420"/>
      <c r="Q862" s="420"/>
      <c r="R862" s="420"/>
    </row>
    <row r="863" spans="1:18">
      <c r="A863" s="479"/>
      <c r="B863" s="480"/>
      <c r="C863" s="479"/>
      <c r="D863" s="479"/>
      <c r="E863" s="429"/>
      <c r="F863" s="420"/>
      <c r="G863" s="420"/>
      <c r="H863" s="420"/>
      <c r="I863" s="420"/>
      <c r="J863" s="420"/>
      <c r="K863" s="420"/>
      <c r="L863" s="420"/>
      <c r="M863" s="420"/>
      <c r="N863" s="420"/>
      <c r="O863" s="420"/>
      <c r="P863" s="420"/>
      <c r="Q863" s="420"/>
      <c r="R863" s="420"/>
    </row>
    <row r="864" spans="1:18">
      <c r="A864" s="479"/>
      <c r="B864" s="480"/>
      <c r="C864" s="479"/>
      <c r="D864" s="479"/>
      <c r="E864" s="429"/>
      <c r="F864" s="420"/>
      <c r="G864" s="420"/>
      <c r="H864" s="420"/>
      <c r="I864" s="420"/>
      <c r="J864" s="420"/>
      <c r="K864" s="420"/>
      <c r="L864" s="420"/>
      <c r="M864" s="420"/>
      <c r="N864" s="420"/>
      <c r="O864" s="420"/>
      <c r="P864" s="420"/>
      <c r="Q864" s="420"/>
      <c r="R864" s="420"/>
    </row>
    <row r="865" spans="1:18">
      <c r="A865" s="479"/>
      <c r="B865" s="480"/>
      <c r="C865" s="479"/>
      <c r="D865" s="479"/>
      <c r="E865" s="429"/>
      <c r="F865" s="420"/>
      <c r="G865" s="420"/>
      <c r="H865" s="420"/>
      <c r="I865" s="420"/>
      <c r="J865" s="420"/>
      <c r="K865" s="420"/>
      <c r="L865" s="420"/>
      <c r="M865" s="420"/>
      <c r="N865" s="420"/>
      <c r="O865" s="420"/>
      <c r="P865" s="420"/>
      <c r="Q865" s="420"/>
      <c r="R865" s="420"/>
    </row>
    <row r="866" spans="1:18">
      <c r="A866" s="479"/>
      <c r="B866" s="480"/>
      <c r="C866" s="479"/>
      <c r="D866" s="479"/>
      <c r="E866" s="429"/>
      <c r="F866" s="420"/>
      <c r="G866" s="420"/>
      <c r="H866" s="420"/>
      <c r="I866" s="420"/>
      <c r="J866" s="420"/>
      <c r="K866" s="420"/>
      <c r="L866" s="420"/>
      <c r="M866" s="420"/>
      <c r="N866" s="420"/>
      <c r="O866" s="420"/>
      <c r="P866" s="420"/>
      <c r="Q866" s="420"/>
      <c r="R866" s="420"/>
    </row>
    <row r="867" spans="1:18">
      <c r="A867" s="479"/>
      <c r="B867" s="480"/>
      <c r="C867" s="479"/>
      <c r="D867" s="479"/>
      <c r="E867" s="429"/>
      <c r="F867" s="420"/>
      <c r="G867" s="420"/>
      <c r="H867" s="420"/>
      <c r="I867" s="420"/>
      <c r="J867" s="420"/>
      <c r="K867" s="420"/>
      <c r="L867" s="420"/>
      <c r="M867" s="420"/>
      <c r="N867" s="420"/>
      <c r="O867" s="420"/>
      <c r="P867" s="420"/>
      <c r="Q867" s="420"/>
      <c r="R867" s="420"/>
    </row>
    <row r="868" spans="1:18">
      <c r="A868" s="479"/>
      <c r="B868" s="480"/>
      <c r="C868" s="479"/>
      <c r="D868" s="479"/>
      <c r="E868" s="429"/>
      <c r="F868" s="420"/>
      <c r="G868" s="420"/>
      <c r="H868" s="420"/>
      <c r="I868" s="420"/>
      <c r="J868" s="420"/>
      <c r="K868" s="420"/>
      <c r="L868" s="420"/>
      <c r="M868" s="420"/>
      <c r="N868" s="420"/>
      <c r="O868" s="420"/>
      <c r="P868" s="420"/>
      <c r="Q868" s="420"/>
      <c r="R868" s="420"/>
    </row>
    <row r="869" spans="1:18">
      <c r="A869" s="479"/>
      <c r="B869" s="480"/>
      <c r="C869" s="479"/>
      <c r="D869" s="479"/>
      <c r="E869" s="429"/>
      <c r="F869" s="420"/>
      <c r="G869" s="420"/>
      <c r="H869" s="420"/>
      <c r="I869" s="420"/>
      <c r="J869" s="420"/>
      <c r="K869" s="420"/>
      <c r="L869" s="420"/>
      <c r="M869" s="420"/>
      <c r="N869" s="420"/>
      <c r="O869" s="420"/>
      <c r="P869" s="420"/>
      <c r="Q869" s="420"/>
      <c r="R869" s="420"/>
    </row>
    <row r="870" spans="1:18">
      <c r="A870" s="479"/>
      <c r="B870" s="480"/>
      <c r="C870" s="479"/>
      <c r="D870" s="479"/>
      <c r="E870" s="429"/>
      <c r="F870" s="420"/>
      <c r="G870" s="420"/>
      <c r="H870" s="420"/>
      <c r="I870" s="420"/>
      <c r="J870" s="420"/>
      <c r="K870" s="420"/>
      <c r="L870" s="420"/>
      <c r="M870" s="420"/>
      <c r="N870" s="420"/>
      <c r="O870" s="420"/>
      <c r="P870" s="420"/>
      <c r="Q870" s="420"/>
      <c r="R870" s="420"/>
    </row>
    <row r="871" spans="1:18">
      <c r="A871" s="479"/>
      <c r="B871" s="480"/>
      <c r="C871" s="479"/>
      <c r="D871" s="479"/>
      <c r="E871" s="429"/>
      <c r="F871" s="420"/>
      <c r="G871" s="420"/>
      <c r="H871" s="420"/>
      <c r="I871" s="420"/>
      <c r="J871" s="420"/>
      <c r="K871" s="420"/>
      <c r="L871" s="420"/>
      <c r="M871" s="420"/>
      <c r="N871" s="420"/>
      <c r="O871" s="420"/>
      <c r="P871" s="420"/>
      <c r="Q871" s="420"/>
      <c r="R871" s="420"/>
    </row>
    <row r="872" spans="1:18">
      <c r="A872" s="479"/>
      <c r="B872" s="480"/>
      <c r="C872" s="479"/>
      <c r="D872" s="479"/>
      <c r="E872" s="429"/>
      <c r="F872" s="420"/>
      <c r="G872" s="420"/>
      <c r="H872" s="420"/>
      <c r="I872" s="420"/>
      <c r="J872" s="420"/>
      <c r="K872" s="420"/>
      <c r="L872" s="420"/>
      <c r="M872" s="420"/>
      <c r="N872" s="420"/>
      <c r="O872" s="420"/>
      <c r="P872" s="420"/>
      <c r="Q872" s="420"/>
      <c r="R872" s="420"/>
    </row>
    <row r="873" spans="1:18">
      <c r="A873" s="479"/>
      <c r="B873" s="480"/>
      <c r="C873" s="479"/>
      <c r="D873" s="479"/>
      <c r="E873" s="429"/>
      <c r="F873" s="420"/>
      <c r="G873" s="420"/>
      <c r="H873" s="420"/>
      <c r="I873" s="420"/>
      <c r="J873" s="420"/>
      <c r="K873" s="420"/>
      <c r="L873" s="420"/>
      <c r="M873" s="420"/>
      <c r="N873" s="420"/>
      <c r="O873" s="420"/>
      <c r="P873" s="420"/>
      <c r="Q873" s="420"/>
      <c r="R873" s="420"/>
    </row>
    <row r="874" spans="1:18">
      <c r="A874" s="479"/>
      <c r="B874" s="480"/>
      <c r="C874" s="479"/>
      <c r="D874" s="479"/>
      <c r="E874" s="429"/>
      <c r="F874" s="420"/>
      <c r="G874" s="420"/>
      <c r="H874" s="420"/>
      <c r="I874" s="420"/>
      <c r="J874" s="420"/>
      <c r="K874" s="420"/>
      <c r="L874" s="420"/>
      <c r="M874" s="420"/>
      <c r="N874" s="420"/>
      <c r="O874" s="420"/>
      <c r="P874" s="420"/>
      <c r="Q874" s="420"/>
      <c r="R874" s="420"/>
    </row>
    <row r="875" spans="1:18">
      <c r="A875" s="479"/>
      <c r="B875" s="480"/>
      <c r="C875" s="479"/>
      <c r="D875" s="479"/>
      <c r="E875" s="429"/>
      <c r="F875" s="420"/>
      <c r="G875" s="420"/>
      <c r="H875" s="420"/>
      <c r="I875" s="420"/>
      <c r="J875" s="420"/>
      <c r="K875" s="420"/>
      <c r="L875" s="420"/>
      <c r="M875" s="420"/>
      <c r="N875" s="420"/>
      <c r="O875" s="420"/>
      <c r="P875" s="420"/>
      <c r="Q875" s="420"/>
      <c r="R875" s="420"/>
    </row>
    <row r="876" spans="1:18">
      <c r="A876" s="479"/>
      <c r="B876" s="480"/>
      <c r="C876" s="479"/>
      <c r="D876" s="479"/>
      <c r="E876" s="429"/>
      <c r="F876" s="420"/>
      <c r="G876" s="420"/>
      <c r="H876" s="420"/>
      <c r="I876" s="420"/>
      <c r="J876" s="420"/>
      <c r="K876" s="420"/>
      <c r="L876" s="420"/>
      <c r="M876" s="420"/>
      <c r="N876" s="420"/>
      <c r="O876" s="420"/>
      <c r="P876" s="420"/>
      <c r="Q876" s="420"/>
      <c r="R876" s="420"/>
    </row>
    <row r="877" spans="1:18">
      <c r="A877" s="479"/>
      <c r="B877" s="480"/>
      <c r="C877" s="479"/>
      <c r="D877" s="479"/>
      <c r="E877" s="429"/>
      <c r="F877" s="420"/>
      <c r="G877" s="420"/>
      <c r="H877" s="420"/>
      <c r="I877" s="420"/>
      <c r="J877" s="420"/>
      <c r="K877" s="420"/>
      <c r="L877" s="420"/>
      <c r="M877" s="420"/>
      <c r="N877" s="420"/>
      <c r="O877" s="420"/>
      <c r="P877" s="420"/>
      <c r="Q877" s="420"/>
      <c r="R877" s="420"/>
    </row>
    <row r="878" spans="1:18">
      <c r="A878" s="479"/>
      <c r="B878" s="480"/>
      <c r="C878" s="479"/>
      <c r="D878" s="479"/>
      <c r="E878" s="429"/>
      <c r="F878" s="420"/>
      <c r="G878" s="420"/>
      <c r="H878" s="420"/>
      <c r="I878" s="420"/>
      <c r="J878" s="420"/>
      <c r="K878" s="420"/>
      <c r="L878" s="420"/>
      <c r="M878" s="420"/>
      <c r="N878" s="420"/>
      <c r="O878" s="420"/>
      <c r="P878" s="420"/>
      <c r="Q878" s="420"/>
      <c r="R878" s="420"/>
    </row>
    <row r="879" spans="1:18">
      <c r="A879" s="479"/>
      <c r="B879" s="480"/>
      <c r="C879" s="479"/>
      <c r="D879" s="479"/>
      <c r="E879" s="429"/>
      <c r="F879" s="420"/>
      <c r="G879" s="420"/>
      <c r="H879" s="420"/>
      <c r="I879" s="420"/>
      <c r="J879" s="420"/>
      <c r="K879" s="420"/>
      <c r="L879" s="420"/>
      <c r="M879" s="420"/>
      <c r="N879" s="420"/>
      <c r="O879" s="420"/>
      <c r="P879" s="420"/>
      <c r="Q879" s="420"/>
      <c r="R879" s="420"/>
    </row>
    <row r="880" spans="1:18">
      <c r="A880" s="479"/>
      <c r="B880" s="480"/>
      <c r="C880" s="479"/>
      <c r="D880" s="479"/>
      <c r="E880" s="429"/>
      <c r="F880" s="420"/>
      <c r="G880" s="420"/>
      <c r="H880" s="420"/>
      <c r="I880" s="420"/>
      <c r="J880" s="420"/>
      <c r="K880" s="420"/>
      <c r="L880" s="420"/>
      <c r="M880" s="420"/>
      <c r="N880" s="420"/>
      <c r="O880" s="420"/>
      <c r="P880" s="420"/>
      <c r="Q880" s="420"/>
      <c r="R880" s="420"/>
    </row>
    <row r="881" spans="1:18">
      <c r="A881" s="479"/>
      <c r="B881" s="480"/>
      <c r="C881" s="479"/>
      <c r="D881" s="479"/>
      <c r="E881" s="429"/>
      <c r="F881" s="420"/>
      <c r="G881" s="420"/>
      <c r="H881" s="420"/>
      <c r="I881" s="420"/>
      <c r="J881" s="420"/>
      <c r="K881" s="420"/>
      <c r="L881" s="420"/>
      <c r="M881" s="420"/>
      <c r="N881" s="420"/>
      <c r="O881" s="420"/>
      <c r="P881" s="420"/>
      <c r="Q881" s="420"/>
      <c r="R881" s="420"/>
    </row>
    <row r="882" spans="1:18">
      <c r="A882" s="479"/>
      <c r="B882" s="480"/>
      <c r="C882" s="479"/>
      <c r="D882" s="479"/>
      <c r="E882" s="429"/>
      <c r="F882" s="420"/>
      <c r="G882" s="420"/>
      <c r="H882" s="420"/>
      <c r="I882" s="420"/>
      <c r="J882" s="420"/>
      <c r="K882" s="420"/>
      <c r="L882" s="420"/>
      <c r="M882" s="420"/>
      <c r="N882" s="420"/>
      <c r="O882" s="420"/>
      <c r="P882" s="420"/>
      <c r="Q882" s="420"/>
      <c r="R882" s="420"/>
    </row>
    <row r="883" spans="1:18">
      <c r="A883" s="479"/>
      <c r="B883" s="480"/>
      <c r="C883" s="479"/>
      <c r="D883" s="479"/>
      <c r="E883" s="429"/>
      <c r="F883" s="420"/>
      <c r="G883" s="420"/>
      <c r="H883" s="420"/>
      <c r="I883" s="420"/>
      <c r="J883" s="420"/>
      <c r="K883" s="420"/>
      <c r="L883" s="420"/>
      <c r="M883" s="420"/>
      <c r="N883" s="420"/>
      <c r="O883" s="420"/>
      <c r="P883" s="420"/>
      <c r="Q883" s="420"/>
      <c r="R883" s="420"/>
    </row>
    <row r="884" spans="1:18">
      <c r="A884" s="479"/>
      <c r="B884" s="480"/>
      <c r="C884" s="479"/>
      <c r="D884" s="479"/>
      <c r="E884" s="429"/>
      <c r="F884" s="420"/>
      <c r="G884" s="420"/>
      <c r="H884" s="420"/>
      <c r="I884" s="420"/>
      <c r="J884" s="420"/>
      <c r="K884" s="420"/>
      <c r="L884" s="420"/>
      <c r="M884" s="420"/>
      <c r="N884" s="420"/>
      <c r="O884" s="420"/>
      <c r="P884" s="420"/>
      <c r="Q884" s="420"/>
      <c r="R884" s="420"/>
    </row>
    <row r="885" spans="1:18">
      <c r="A885" s="479"/>
      <c r="B885" s="480"/>
      <c r="C885" s="479"/>
      <c r="D885" s="479"/>
      <c r="E885" s="429"/>
      <c r="F885" s="420"/>
      <c r="G885" s="420"/>
      <c r="H885" s="420"/>
      <c r="I885" s="420"/>
      <c r="J885" s="420"/>
      <c r="K885" s="420"/>
      <c r="L885" s="420"/>
      <c r="M885" s="420"/>
      <c r="N885" s="420"/>
      <c r="O885" s="420"/>
      <c r="P885" s="420"/>
      <c r="Q885" s="420"/>
      <c r="R885" s="420"/>
    </row>
    <row r="886" spans="1:18">
      <c r="A886" s="479"/>
      <c r="B886" s="480"/>
      <c r="C886" s="479"/>
      <c r="D886" s="479"/>
      <c r="E886" s="429"/>
      <c r="F886" s="420"/>
      <c r="G886" s="420"/>
      <c r="H886" s="420"/>
      <c r="I886" s="420"/>
      <c r="J886" s="420"/>
      <c r="K886" s="420"/>
      <c r="L886" s="420"/>
      <c r="M886" s="420"/>
      <c r="N886" s="420"/>
      <c r="O886" s="420"/>
      <c r="P886" s="420"/>
      <c r="Q886" s="420"/>
      <c r="R886" s="420"/>
    </row>
    <row r="887" spans="1:18">
      <c r="A887" s="479"/>
      <c r="B887" s="480"/>
      <c r="C887" s="479"/>
      <c r="D887" s="479"/>
      <c r="E887" s="429"/>
      <c r="F887" s="420"/>
      <c r="G887" s="420"/>
      <c r="H887" s="420"/>
      <c r="I887" s="420"/>
      <c r="J887" s="420"/>
      <c r="K887" s="420"/>
      <c r="L887" s="420"/>
      <c r="M887" s="420"/>
      <c r="N887" s="420"/>
      <c r="O887" s="420"/>
      <c r="P887" s="420"/>
      <c r="Q887" s="420"/>
      <c r="R887" s="420"/>
    </row>
    <row r="888" spans="1:18">
      <c r="A888" s="479"/>
      <c r="B888" s="480"/>
      <c r="C888" s="479"/>
      <c r="D888" s="479"/>
      <c r="E888" s="429"/>
      <c r="F888" s="420"/>
      <c r="G888" s="420"/>
      <c r="H888" s="420"/>
      <c r="I888" s="420"/>
      <c r="J888" s="420"/>
      <c r="K888" s="420"/>
      <c r="L888" s="420"/>
      <c r="M888" s="420"/>
      <c r="N888" s="420"/>
      <c r="O888" s="420"/>
      <c r="P888" s="420"/>
      <c r="Q888" s="420"/>
      <c r="R888" s="420"/>
    </row>
    <row r="889" spans="1:18">
      <c r="A889" s="479"/>
      <c r="B889" s="480"/>
      <c r="C889" s="479"/>
      <c r="D889" s="479"/>
      <c r="E889" s="429"/>
      <c r="F889" s="420"/>
      <c r="G889" s="420"/>
      <c r="H889" s="420"/>
      <c r="I889" s="420"/>
      <c r="J889" s="420"/>
      <c r="K889" s="420"/>
      <c r="L889" s="420"/>
      <c r="M889" s="420"/>
      <c r="N889" s="420"/>
      <c r="O889" s="420"/>
      <c r="P889" s="420"/>
      <c r="Q889" s="420"/>
      <c r="R889" s="420"/>
    </row>
    <row r="890" spans="1:18">
      <c r="A890" s="479"/>
      <c r="B890" s="480"/>
      <c r="C890" s="479"/>
      <c r="D890" s="479"/>
      <c r="E890" s="429"/>
      <c r="F890" s="420"/>
      <c r="G890" s="420"/>
      <c r="H890" s="420"/>
      <c r="I890" s="420"/>
      <c r="J890" s="420"/>
      <c r="K890" s="420"/>
      <c r="L890" s="420"/>
      <c r="M890" s="420"/>
      <c r="N890" s="420"/>
      <c r="O890" s="420"/>
      <c r="P890" s="420"/>
      <c r="Q890" s="420"/>
      <c r="R890" s="420"/>
    </row>
    <row r="891" spans="1:18">
      <c r="A891" s="479"/>
      <c r="B891" s="480"/>
      <c r="C891" s="479"/>
      <c r="D891" s="479"/>
      <c r="E891" s="429"/>
      <c r="F891" s="420"/>
      <c r="G891" s="420"/>
      <c r="H891" s="420"/>
      <c r="I891" s="420"/>
      <c r="J891" s="420"/>
      <c r="K891" s="420"/>
      <c r="L891" s="420"/>
      <c r="M891" s="420"/>
      <c r="N891" s="420"/>
      <c r="O891" s="420"/>
      <c r="P891" s="420"/>
      <c r="Q891" s="420"/>
      <c r="R891" s="420"/>
    </row>
    <row r="892" spans="1:18">
      <c r="A892" s="479"/>
      <c r="B892" s="480"/>
      <c r="C892" s="479"/>
      <c r="D892" s="479"/>
      <c r="E892" s="429"/>
      <c r="F892" s="420"/>
      <c r="G892" s="420"/>
      <c r="H892" s="420"/>
      <c r="I892" s="420"/>
      <c r="J892" s="420"/>
      <c r="K892" s="420"/>
      <c r="L892" s="420"/>
      <c r="M892" s="420"/>
      <c r="N892" s="420"/>
      <c r="O892" s="420"/>
      <c r="P892" s="420"/>
      <c r="Q892" s="420"/>
      <c r="R892" s="420"/>
    </row>
    <row r="893" spans="1:18">
      <c r="A893" s="479"/>
      <c r="B893" s="480"/>
      <c r="C893" s="479"/>
      <c r="D893" s="479"/>
      <c r="E893" s="429"/>
      <c r="F893" s="420"/>
      <c r="G893" s="420"/>
      <c r="H893" s="420"/>
      <c r="I893" s="420"/>
      <c r="J893" s="420"/>
      <c r="K893" s="420"/>
      <c r="L893" s="420"/>
      <c r="M893" s="420"/>
      <c r="N893" s="420"/>
      <c r="O893" s="420"/>
      <c r="P893" s="420"/>
      <c r="Q893" s="420"/>
      <c r="R893" s="420"/>
    </row>
    <row r="894" spans="1:18">
      <c r="A894" s="479"/>
      <c r="B894" s="480"/>
      <c r="C894" s="479"/>
      <c r="D894" s="479"/>
      <c r="E894" s="429"/>
      <c r="F894" s="420"/>
      <c r="G894" s="420"/>
      <c r="H894" s="420"/>
      <c r="I894" s="420"/>
      <c r="J894" s="420"/>
      <c r="K894" s="420"/>
      <c r="L894" s="420"/>
      <c r="M894" s="420"/>
      <c r="N894" s="420"/>
      <c r="O894" s="420"/>
      <c r="P894" s="420"/>
      <c r="Q894" s="420"/>
      <c r="R894" s="420"/>
    </row>
    <row r="895" spans="1:18">
      <c r="A895" s="479"/>
      <c r="B895" s="480"/>
      <c r="C895" s="479"/>
      <c r="D895" s="479"/>
      <c r="E895" s="429"/>
      <c r="F895" s="420"/>
      <c r="G895" s="420"/>
      <c r="H895" s="420"/>
      <c r="I895" s="420"/>
      <c r="J895" s="420"/>
      <c r="K895" s="420"/>
      <c r="L895" s="420"/>
      <c r="M895" s="420"/>
      <c r="N895" s="420"/>
      <c r="O895" s="420"/>
      <c r="P895" s="420"/>
      <c r="Q895" s="420"/>
      <c r="R895" s="420"/>
    </row>
    <row r="896" spans="1:18">
      <c r="A896" s="479"/>
      <c r="B896" s="480"/>
      <c r="C896" s="479"/>
      <c r="D896" s="479"/>
      <c r="E896" s="429"/>
      <c r="F896" s="420"/>
      <c r="G896" s="420"/>
      <c r="H896" s="420"/>
      <c r="I896" s="420"/>
      <c r="J896" s="420"/>
      <c r="K896" s="420"/>
      <c r="L896" s="420"/>
      <c r="M896" s="420"/>
      <c r="N896" s="420"/>
      <c r="O896" s="420"/>
      <c r="P896" s="420"/>
      <c r="Q896" s="420"/>
      <c r="R896" s="420"/>
    </row>
    <row r="897" spans="1:18">
      <c r="A897" s="479"/>
      <c r="B897" s="480"/>
      <c r="C897" s="479"/>
      <c r="D897" s="479"/>
      <c r="E897" s="429"/>
      <c r="F897" s="420"/>
      <c r="G897" s="420"/>
      <c r="H897" s="420"/>
      <c r="I897" s="420"/>
      <c r="J897" s="420"/>
      <c r="K897" s="420"/>
      <c r="L897" s="420"/>
      <c r="M897" s="420"/>
      <c r="N897" s="420"/>
      <c r="O897" s="420"/>
      <c r="P897" s="420"/>
      <c r="Q897" s="420"/>
      <c r="R897" s="420"/>
    </row>
    <row r="898" spans="1:18">
      <c r="A898" s="479"/>
      <c r="B898" s="480"/>
      <c r="C898" s="479"/>
      <c r="D898" s="479"/>
      <c r="E898" s="429"/>
      <c r="F898" s="420"/>
      <c r="G898" s="420"/>
      <c r="H898" s="420"/>
      <c r="I898" s="420"/>
      <c r="J898" s="420"/>
      <c r="K898" s="420"/>
      <c r="L898" s="420"/>
      <c r="M898" s="420"/>
      <c r="N898" s="420"/>
      <c r="O898" s="420"/>
      <c r="P898" s="420"/>
      <c r="Q898" s="420"/>
      <c r="R898" s="420"/>
    </row>
    <row r="899" spans="1:18">
      <c r="A899" s="479"/>
      <c r="B899" s="480"/>
      <c r="C899" s="479"/>
      <c r="D899" s="479"/>
      <c r="E899" s="429"/>
      <c r="F899" s="420"/>
      <c r="G899" s="420"/>
      <c r="H899" s="420"/>
      <c r="I899" s="420"/>
      <c r="J899" s="420"/>
      <c r="K899" s="420"/>
      <c r="L899" s="420"/>
      <c r="M899" s="420"/>
      <c r="N899" s="420"/>
      <c r="O899" s="420"/>
      <c r="P899" s="420"/>
      <c r="Q899" s="420"/>
      <c r="R899" s="420"/>
    </row>
    <row r="900" spans="1:18">
      <c r="A900" s="479"/>
      <c r="B900" s="480"/>
      <c r="C900" s="479"/>
      <c r="D900" s="479"/>
      <c r="E900" s="429"/>
      <c r="F900" s="420"/>
      <c r="G900" s="420"/>
      <c r="H900" s="420"/>
      <c r="I900" s="420"/>
      <c r="J900" s="420"/>
      <c r="K900" s="420"/>
      <c r="L900" s="420"/>
      <c r="M900" s="420"/>
      <c r="N900" s="420"/>
      <c r="O900" s="420"/>
      <c r="P900" s="420"/>
      <c r="Q900" s="420"/>
      <c r="R900" s="420"/>
    </row>
    <row r="901" spans="1:18">
      <c r="A901" s="479"/>
      <c r="B901" s="480"/>
      <c r="C901" s="479"/>
      <c r="D901" s="479"/>
      <c r="E901" s="429"/>
      <c r="F901" s="420"/>
      <c r="G901" s="420"/>
      <c r="H901" s="420"/>
      <c r="I901" s="420"/>
      <c r="J901" s="420"/>
      <c r="K901" s="420"/>
      <c r="L901" s="420"/>
      <c r="M901" s="420"/>
      <c r="N901" s="420"/>
      <c r="O901" s="420"/>
      <c r="P901" s="420"/>
      <c r="Q901" s="420"/>
      <c r="R901" s="420"/>
    </row>
    <row r="902" spans="1:18">
      <c r="A902" s="479"/>
      <c r="B902" s="480"/>
      <c r="C902" s="479"/>
      <c r="D902" s="479"/>
      <c r="E902" s="429"/>
      <c r="F902" s="420"/>
      <c r="G902" s="420"/>
      <c r="H902" s="420"/>
      <c r="I902" s="420"/>
      <c r="J902" s="420"/>
      <c r="K902" s="420"/>
      <c r="L902" s="420"/>
      <c r="M902" s="420"/>
      <c r="N902" s="420"/>
      <c r="O902" s="420"/>
      <c r="P902" s="420"/>
      <c r="Q902" s="420"/>
      <c r="R902" s="420"/>
    </row>
    <row r="903" spans="1:18">
      <c r="A903" s="479"/>
      <c r="B903" s="480"/>
      <c r="C903" s="479"/>
      <c r="D903" s="479"/>
      <c r="E903" s="429"/>
      <c r="F903" s="420"/>
      <c r="G903" s="420"/>
      <c r="H903" s="420"/>
      <c r="I903" s="420"/>
      <c r="J903" s="420"/>
      <c r="K903" s="420"/>
      <c r="L903" s="420"/>
      <c r="M903" s="420"/>
      <c r="N903" s="420"/>
      <c r="O903" s="420"/>
      <c r="P903" s="420"/>
      <c r="Q903" s="420"/>
      <c r="R903" s="420"/>
    </row>
    <row r="904" spans="1:18">
      <c r="A904" s="479"/>
      <c r="B904" s="480"/>
      <c r="C904" s="479"/>
      <c r="D904" s="479"/>
      <c r="E904" s="429"/>
      <c r="F904" s="420"/>
      <c r="G904" s="420"/>
      <c r="H904" s="420"/>
      <c r="I904" s="420"/>
      <c r="J904" s="420"/>
      <c r="K904" s="420"/>
      <c r="L904" s="420"/>
      <c r="M904" s="420"/>
      <c r="N904" s="420"/>
      <c r="O904" s="420"/>
      <c r="P904" s="420"/>
      <c r="Q904" s="420"/>
      <c r="R904" s="420"/>
    </row>
    <row r="905" spans="1:18">
      <c r="A905" s="479"/>
      <c r="B905" s="480"/>
      <c r="C905" s="479"/>
      <c r="D905" s="479"/>
      <c r="E905" s="429"/>
      <c r="F905" s="420"/>
      <c r="G905" s="420"/>
      <c r="H905" s="420"/>
      <c r="I905" s="420"/>
      <c r="J905" s="420"/>
      <c r="K905" s="420"/>
      <c r="L905" s="420"/>
      <c r="M905" s="420"/>
      <c r="N905" s="420"/>
      <c r="O905" s="420"/>
      <c r="P905" s="420"/>
      <c r="Q905" s="420"/>
      <c r="R905" s="420"/>
    </row>
    <row r="906" spans="1:18">
      <c r="A906" s="479"/>
      <c r="B906" s="480"/>
      <c r="C906" s="479"/>
      <c r="D906" s="479"/>
      <c r="E906" s="429"/>
      <c r="F906" s="420"/>
      <c r="G906" s="420"/>
      <c r="H906" s="420"/>
      <c r="I906" s="420"/>
      <c r="J906" s="420"/>
      <c r="K906" s="420"/>
      <c r="L906" s="420"/>
      <c r="M906" s="420"/>
      <c r="N906" s="420"/>
      <c r="O906" s="420"/>
      <c r="P906" s="420"/>
      <c r="Q906" s="420"/>
      <c r="R906" s="420"/>
    </row>
    <row r="907" spans="1:18">
      <c r="A907" s="479"/>
      <c r="B907" s="480"/>
      <c r="C907" s="479"/>
      <c r="D907" s="479"/>
      <c r="E907" s="429"/>
      <c r="F907" s="420"/>
      <c r="G907" s="420"/>
      <c r="H907" s="420"/>
      <c r="I907" s="420"/>
      <c r="J907" s="420"/>
      <c r="K907" s="420"/>
      <c r="L907" s="420"/>
      <c r="M907" s="420"/>
      <c r="N907" s="420"/>
      <c r="O907" s="420"/>
      <c r="P907" s="420"/>
      <c r="Q907" s="420"/>
      <c r="R907" s="420"/>
    </row>
    <row r="908" spans="1:18">
      <c r="A908" s="479"/>
      <c r="B908" s="480"/>
      <c r="C908" s="479"/>
      <c r="D908" s="479"/>
      <c r="E908" s="429"/>
      <c r="F908" s="420"/>
      <c r="G908" s="420"/>
      <c r="H908" s="420"/>
      <c r="I908" s="420"/>
      <c r="J908" s="420"/>
      <c r="K908" s="420"/>
      <c r="L908" s="420"/>
      <c r="M908" s="420"/>
      <c r="N908" s="420"/>
      <c r="O908" s="420"/>
      <c r="P908" s="420"/>
      <c r="Q908" s="420"/>
      <c r="R908" s="420"/>
    </row>
    <row r="909" spans="1:18">
      <c r="A909" s="479"/>
      <c r="B909" s="480"/>
      <c r="C909" s="479"/>
      <c r="D909" s="479"/>
      <c r="E909" s="429"/>
      <c r="F909" s="420"/>
      <c r="G909" s="420"/>
      <c r="H909" s="420"/>
      <c r="I909" s="420"/>
      <c r="J909" s="420"/>
      <c r="K909" s="420"/>
      <c r="L909" s="420"/>
      <c r="M909" s="420"/>
      <c r="N909" s="420"/>
      <c r="O909" s="420"/>
      <c r="P909" s="420"/>
      <c r="Q909" s="420"/>
      <c r="R909" s="420"/>
    </row>
    <row r="910" spans="1:18">
      <c r="A910" s="479"/>
      <c r="B910" s="480"/>
      <c r="C910" s="479"/>
      <c r="D910" s="479"/>
      <c r="E910" s="429"/>
      <c r="F910" s="420"/>
      <c r="G910" s="420"/>
      <c r="H910" s="420"/>
      <c r="I910" s="420"/>
      <c r="J910" s="420"/>
      <c r="K910" s="420"/>
      <c r="L910" s="420"/>
      <c r="M910" s="420"/>
      <c r="N910" s="420"/>
      <c r="O910" s="420"/>
      <c r="P910" s="420"/>
      <c r="Q910" s="420"/>
      <c r="R910" s="420"/>
    </row>
    <row r="911" spans="1:18">
      <c r="A911" s="479"/>
      <c r="B911" s="480"/>
      <c r="C911" s="479"/>
      <c r="D911" s="479"/>
      <c r="E911" s="429"/>
      <c r="F911" s="420"/>
      <c r="G911" s="420"/>
      <c r="H911" s="420"/>
      <c r="I911" s="420"/>
      <c r="J911" s="420"/>
      <c r="K911" s="420"/>
      <c r="L911" s="420"/>
      <c r="M911" s="420"/>
      <c r="N911" s="420"/>
      <c r="O911" s="420"/>
      <c r="P911" s="420"/>
      <c r="Q911" s="420"/>
      <c r="R911" s="420"/>
    </row>
    <row r="912" spans="1:18">
      <c r="A912" s="479"/>
      <c r="B912" s="480"/>
      <c r="C912" s="479"/>
      <c r="D912" s="479"/>
      <c r="E912" s="429"/>
      <c r="F912" s="420"/>
      <c r="G912" s="420"/>
      <c r="H912" s="420"/>
      <c r="I912" s="420"/>
      <c r="J912" s="420"/>
      <c r="K912" s="420"/>
      <c r="L912" s="420"/>
      <c r="M912" s="420"/>
      <c r="N912" s="420"/>
      <c r="O912" s="420"/>
      <c r="P912" s="420"/>
      <c r="Q912" s="420"/>
      <c r="R912" s="420"/>
    </row>
    <row r="913" spans="1:18">
      <c r="A913" s="479"/>
      <c r="B913" s="480"/>
      <c r="C913" s="479"/>
      <c r="D913" s="479"/>
      <c r="E913" s="429"/>
      <c r="F913" s="420"/>
      <c r="G913" s="420"/>
      <c r="H913" s="420"/>
      <c r="I913" s="420"/>
      <c r="J913" s="420"/>
      <c r="K913" s="420"/>
      <c r="L913" s="420"/>
      <c r="M913" s="420"/>
      <c r="N913" s="420"/>
      <c r="O913" s="420"/>
      <c r="P913" s="420"/>
      <c r="Q913" s="420"/>
      <c r="R913" s="420"/>
    </row>
    <row r="914" spans="1:18">
      <c r="A914" s="479"/>
      <c r="B914" s="480"/>
      <c r="C914" s="479"/>
      <c r="D914" s="479"/>
      <c r="E914" s="429"/>
      <c r="F914" s="420"/>
      <c r="G914" s="420"/>
      <c r="H914" s="420"/>
      <c r="I914" s="420"/>
      <c r="J914" s="420"/>
      <c r="K914" s="420"/>
      <c r="L914" s="420"/>
      <c r="M914" s="420"/>
      <c r="N914" s="420"/>
      <c r="O914" s="420"/>
      <c r="P914" s="420"/>
      <c r="Q914" s="420"/>
      <c r="R914" s="420"/>
    </row>
    <row r="915" spans="1:18">
      <c r="A915" s="479"/>
      <c r="B915" s="480"/>
      <c r="C915" s="479"/>
      <c r="D915" s="479"/>
      <c r="E915" s="429"/>
      <c r="F915" s="420"/>
      <c r="G915" s="420"/>
      <c r="H915" s="420"/>
      <c r="I915" s="420"/>
      <c r="J915" s="420"/>
      <c r="K915" s="420"/>
      <c r="L915" s="420"/>
      <c r="M915" s="420"/>
      <c r="N915" s="420"/>
      <c r="O915" s="420"/>
      <c r="P915" s="420"/>
      <c r="Q915" s="420"/>
      <c r="R915" s="420"/>
    </row>
    <row r="916" spans="1:18">
      <c r="A916" s="479"/>
      <c r="B916" s="480"/>
      <c r="C916" s="479"/>
      <c r="D916" s="479"/>
      <c r="E916" s="429"/>
      <c r="F916" s="420"/>
      <c r="G916" s="420"/>
      <c r="H916" s="420"/>
      <c r="I916" s="420"/>
      <c r="J916" s="420"/>
      <c r="K916" s="420"/>
      <c r="L916" s="420"/>
      <c r="M916" s="420"/>
      <c r="N916" s="420"/>
      <c r="O916" s="420"/>
      <c r="P916" s="420"/>
      <c r="Q916" s="420"/>
      <c r="R916" s="420"/>
    </row>
    <row r="917" spans="1:18">
      <c r="A917" s="479"/>
      <c r="B917" s="480"/>
      <c r="C917" s="479"/>
      <c r="D917" s="479"/>
      <c r="E917" s="429"/>
      <c r="F917" s="420"/>
      <c r="G917" s="420"/>
      <c r="H917" s="420"/>
      <c r="I917" s="420"/>
      <c r="J917" s="420"/>
      <c r="K917" s="420"/>
      <c r="L917" s="420"/>
      <c r="M917" s="420"/>
      <c r="N917" s="420"/>
      <c r="O917" s="420"/>
      <c r="P917" s="420"/>
      <c r="Q917" s="420"/>
      <c r="R917" s="420"/>
    </row>
    <row r="918" spans="1:18">
      <c r="A918" s="479"/>
      <c r="B918" s="480"/>
      <c r="C918" s="479"/>
      <c r="D918" s="479"/>
      <c r="E918" s="429"/>
      <c r="F918" s="420"/>
      <c r="G918" s="420"/>
      <c r="H918" s="420"/>
      <c r="I918" s="420"/>
      <c r="J918" s="420"/>
      <c r="K918" s="420"/>
      <c r="L918" s="420"/>
      <c r="M918" s="420"/>
      <c r="N918" s="420"/>
      <c r="O918" s="420"/>
      <c r="P918" s="420"/>
      <c r="Q918" s="420"/>
      <c r="R918" s="420"/>
    </row>
    <row r="919" spans="1:18">
      <c r="A919" s="479"/>
      <c r="B919" s="480"/>
      <c r="C919" s="479"/>
      <c r="D919" s="479"/>
      <c r="E919" s="429"/>
      <c r="F919" s="420"/>
      <c r="G919" s="420"/>
      <c r="H919" s="420"/>
      <c r="I919" s="420"/>
      <c r="J919" s="420"/>
      <c r="K919" s="420"/>
      <c r="L919" s="420"/>
      <c r="M919" s="420"/>
      <c r="N919" s="420"/>
      <c r="O919" s="420"/>
      <c r="P919" s="420"/>
      <c r="Q919" s="420"/>
      <c r="R919" s="420"/>
    </row>
    <row r="920" spans="1:18">
      <c r="A920" s="479"/>
      <c r="B920" s="480"/>
      <c r="C920" s="479"/>
      <c r="D920" s="479"/>
      <c r="E920" s="429"/>
      <c r="F920" s="420"/>
      <c r="G920" s="420"/>
      <c r="H920" s="420"/>
      <c r="I920" s="420"/>
      <c r="J920" s="420"/>
      <c r="K920" s="420"/>
      <c r="L920" s="420"/>
      <c r="M920" s="420"/>
      <c r="N920" s="420"/>
      <c r="O920" s="420"/>
      <c r="P920" s="420"/>
      <c r="Q920" s="420"/>
      <c r="R920" s="420"/>
    </row>
    <row r="921" spans="1:18">
      <c r="A921" s="479"/>
      <c r="B921" s="480"/>
      <c r="C921" s="479"/>
      <c r="D921" s="479"/>
      <c r="E921" s="429"/>
      <c r="F921" s="420"/>
      <c r="G921" s="420"/>
      <c r="H921" s="420"/>
      <c r="I921" s="420"/>
      <c r="J921" s="420"/>
      <c r="K921" s="420"/>
      <c r="L921" s="420"/>
      <c r="M921" s="420"/>
      <c r="N921" s="420"/>
      <c r="O921" s="420"/>
      <c r="P921" s="420"/>
      <c r="Q921" s="420"/>
      <c r="R921" s="420"/>
    </row>
    <row r="922" spans="1:18">
      <c r="A922" s="479"/>
      <c r="B922" s="480"/>
      <c r="C922" s="479"/>
      <c r="D922" s="479"/>
      <c r="E922" s="429"/>
      <c r="F922" s="420"/>
      <c r="G922" s="420"/>
      <c r="H922" s="420"/>
      <c r="I922" s="420"/>
      <c r="J922" s="420"/>
      <c r="K922" s="420"/>
      <c r="L922" s="420"/>
      <c r="M922" s="420"/>
      <c r="N922" s="420"/>
      <c r="O922" s="420"/>
      <c r="P922" s="420"/>
      <c r="Q922" s="420"/>
      <c r="R922" s="420"/>
    </row>
    <row r="923" spans="1:18">
      <c r="A923" s="479"/>
      <c r="B923" s="480"/>
      <c r="C923" s="479"/>
      <c r="D923" s="479"/>
      <c r="E923" s="429"/>
      <c r="F923" s="420"/>
      <c r="G923" s="420"/>
      <c r="H923" s="420"/>
      <c r="I923" s="420"/>
      <c r="J923" s="420"/>
      <c r="K923" s="420"/>
      <c r="L923" s="420"/>
      <c r="M923" s="420"/>
      <c r="N923" s="420"/>
      <c r="O923" s="420"/>
      <c r="P923" s="420"/>
      <c r="Q923" s="420"/>
      <c r="R923" s="420"/>
    </row>
    <row r="924" spans="1:18">
      <c r="A924" s="479"/>
      <c r="B924" s="480"/>
      <c r="C924" s="479"/>
      <c r="D924" s="479"/>
      <c r="E924" s="429"/>
      <c r="F924" s="420"/>
      <c r="G924" s="420"/>
      <c r="H924" s="420"/>
      <c r="I924" s="420"/>
      <c r="J924" s="420"/>
      <c r="K924" s="420"/>
      <c r="L924" s="420"/>
      <c r="M924" s="420"/>
      <c r="N924" s="420"/>
      <c r="O924" s="420"/>
      <c r="P924" s="420"/>
      <c r="Q924" s="420"/>
      <c r="R924" s="420"/>
    </row>
    <row r="925" spans="1:18">
      <c r="A925" s="479"/>
      <c r="B925" s="480"/>
      <c r="C925" s="479"/>
      <c r="D925" s="479"/>
      <c r="E925" s="429"/>
      <c r="F925" s="420"/>
      <c r="G925" s="420"/>
      <c r="H925" s="420"/>
      <c r="I925" s="420"/>
      <c r="J925" s="420"/>
      <c r="K925" s="420"/>
      <c r="L925" s="420"/>
      <c r="M925" s="420"/>
      <c r="N925" s="420"/>
      <c r="O925" s="420"/>
      <c r="P925" s="420"/>
      <c r="Q925" s="420"/>
      <c r="R925" s="420"/>
    </row>
    <row r="926" spans="1:18">
      <c r="A926" s="479"/>
      <c r="B926" s="480"/>
      <c r="C926" s="479"/>
      <c r="D926" s="479"/>
      <c r="E926" s="429"/>
      <c r="F926" s="420"/>
      <c r="G926" s="420"/>
      <c r="H926" s="420"/>
      <c r="I926" s="420"/>
      <c r="J926" s="420"/>
      <c r="K926" s="420"/>
      <c r="L926" s="420"/>
      <c r="M926" s="420"/>
      <c r="N926" s="420"/>
      <c r="O926" s="420"/>
      <c r="P926" s="420"/>
      <c r="Q926" s="420"/>
      <c r="R926" s="420"/>
    </row>
    <row r="927" spans="1:18">
      <c r="A927" s="479"/>
      <c r="B927" s="480"/>
      <c r="C927" s="479"/>
      <c r="D927" s="479"/>
      <c r="E927" s="429"/>
      <c r="F927" s="420"/>
      <c r="G927" s="420"/>
      <c r="H927" s="420"/>
      <c r="I927" s="420"/>
      <c r="J927" s="420"/>
      <c r="K927" s="420"/>
      <c r="L927" s="420"/>
      <c r="M927" s="420"/>
      <c r="N927" s="420"/>
      <c r="O927" s="420"/>
      <c r="P927" s="420"/>
      <c r="Q927" s="420"/>
      <c r="R927" s="420"/>
    </row>
    <row r="928" spans="1:18">
      <c r="A928" s="479"/>
      <c r="B928" s="480"/>
      <c r="C928" s="479"/>
      <c r="D928" s="479"/>
      <c r="E928" s="429"/>
      <c r="F928" s="420"/>
      <c r="G928" s="420"/>
      <c r="H928" s="420"/>
      <c r="I928" s="420"/>
      <c r="J928" s="420"/>
      <c r="K928" s="420"/>
      <c r="L928" s="420"/>
      <c r="M928" s="420"/>
      <c r="N928" s="420"/>
      <c r="O928" s="420"/>
      <c r="P928" s="420"/>
      <c r="Q928" s="420"/>
      <c r="R928" s="420"/>
    </row>
    <row r="929" spans="1:18">
      <c r="A929" s="479"/>
      <c r="B929" s="480"/>
      <c r="C929" s="479"/>
      <c r="D929" s="479"/>
      <c r="E929" s="429"/>
      <c r="F929" s="420"/>
      <c r="G929" s="420"/>
      <c r="H929" s="420"/>
      <c r="I929" s="420"/>
      <c r="J929" s="420"/>
      <c r="K929" s="420"/>
      <c r="L929" s="420"/>
      <c r="M929" s="420"/>
      <c r="N929" s="420"/>
      <c r="O929" s="420"/>
      <c r="P929" s="420"/>
      <c r="Q929" s="420"/>
      <c r="R929" s="420"/>
    </row>
    <row r="930" spans="1:18">
      <c r="A930" s="479"/>
      <c r="B930" s="480"/>
      <c r="C930" s="479"/>
      <c r="D930" s="479"/>
      <c r="E930" s="429"/>
      <c r="F930" s="420"/>
      <c r="G930" s="420"/>
      <c r="H930" s="420"/>
      <c r="I930" s="420"/>
      <c r="J930" s="420"/>
      <c r="K930" s="420"/>
      <c r="L930" s="420"/>
      <c r="M930" s="420"/>
      <c r="N930" s="420"/>
      <c r="O930" s="420"/>
      <c r="P930" s="420"/>
      <c r="Q930" s="420"/>
      <c r="R930" s="420"/>
    </row>
    <row r="931" spans="1:18">
      <c r="A931" s="479"/>
      <c r="B931" s="480"/>
      <c r="C931" s="479"/>
      <c r="D931" s="479"/>
      <c r="E931" s="429"/>
      <c r="F931" s="420"/>
      <c r="G931" s="420"/>
      <c r="H931" s="420"/>
      <c r="I931" s="420"/>
      <c r="J931" s="420"/>
      <c r="K931" s="420"/>
      <c r="L931" s="420"/>
      <c r="M931" s="420"/>
      <c r="N931" s="420"/>
      <c r="O931" s="420"/>
      <c r="P931" s="420"/>
      <c r="Q931" s="420"/>
      <c r="R931" s="420"/>
    </row>
    <row r="932" spans="1:18">
      <c r="A932" s="479"/>
      <c r="B932" s="480"/>
      <c r="C932" s="479"/>
      <c r="D932" s="479"/>
      <c r="E932" s="429"/>
      <c r="F932" s="420"/>
      <c r="G932" s="420"/>
      <c r="H932" s="420"/>
      <c r="I932" s="420"/>
      <c r="J932" s="420"/>
      <c r="K932" s="420"/>
      <c r="L932" s="420"/>
      <c r="M932" s="420"/>
      <c r="N932" s="420"/>
      <c r="O932" s="420"/>
      <c r="P932" s="420"/>
      <c r="Q932" s="420"/>
      <c r="R932" s="420"/>
    </row>
    <row r="933" spans="1:18">
      <c r="A933" s="479"/>
      <c r="B933" s="480"/>
      <c r="C933" s="479"/>
      <c r="D933" s="479"/>
      <c r="E933" s="429"/>
      <c r="F933" s="420"/>
      <c r="G933" s="420"/>
      <c r="H933" s="420"/>
      <c r="I933" s="420"/>
      <c r="J933" s="420"/>
      <c r="K933" s="420"/>
      <c r="L933" s="420"/>
      <c r="M933" s="420"/>
      <c r="N933" s="420"/>
      <c r="O933" s="420"/>
      <c r="P933" s="420"/>
      <c r="Q933" s="420"/>
      <c r="R933" s="420"/>
    </row>
    <row r="934" spans="1:18">
      <c r="A934" s="479"/>
      <c r="B934" s="480"/>
      <c r="C934" s="479"/>
      <c r="D934" s="479"/>
      <c r="E934" s="429"/>
      <c r="F934" s="420"/>
      <c r="G934" s="420"/>
      <c r="H934" s="420"/>
      <c r="I934" s="420"/>
      <c r="J934" s="420"/>
      <c r="K934" s="420"/>
      <c r="L934" s="420"/>
      <c r="M934" s="420"/>
      <c r="N934" s="420"/>
      <c r="O934" s="420"/>
      <c r="P934" s="420"/>
      <c r="Q934" s="420"/>
      <c r="R934" s="420"/>
    </row>
    <row r="935" spans="1:18">
      <c r="A935" s="479"/>
      <c r="B935" s="480"/>
      <c r="C935" s="479"/>
      <c r="D935" s="479"/>
      <c r="E935" s="429"/>
      <c r="F935" s="420"/>
      <c r="G935" s="420"/>
      <c r="H935" s="420"/>
      <c r="I935" s="420"/>
      <c r="J935" s="420"/>
      <c r="K935" s="420"/>
      <c r="L935" s="420"/>
      <c r="M935" s="420"/>
      <c r="N935" s="420"/>
      <c r="O935" s="420"/>
      <c r="P935" s="420"/>
      <c r="Q935" s="420"/>
      <c r="R935" s="420"/>
    </row>
    <row r="936" spans="1:18">
      <c r="A936" s="479"/>
      <c r="B936" s="480"/>
      <c r="C936" s="479"/>
      <c r="D936" s="479"/>
      <c r="E936" s="429"/>
      <c r="F936" s="420"/>
      <c r="G936" s="420"/>
      <c r="H936" s="420"/>
      <c r="I936" s="420"/>
      <c r="J936" s="420"/>
      <c r="K936" s="420"/>
      <c r="L936" s="420"/>
      <c r="M936" s="420"/>
      <c r="N936" s="420"/>
      <c r="O936" s="420"/>
      <c r="P936" s="420"/>
      <c r="Q936" s="420"/>
      <c r="R936" s="420"/>
    </row>
    <row r="937" spans="1:18">
      <c r="A937" s="479"/>
      <c r="B937" s="480"/>
      <c r="C937" s="479"/>
      <c r="D937" s="479"/>
      <c r="E937" s="429"/>
      <c r="F937" s="420"/>
      <c r="G937" s="420"/>
      <c r="H937" s="420"/>
      <c r="I937" s="420"/>
      <c r="J937" s="420"/>
      <c r="K937" s="420"/>
      <c r="L937" s="420"/>
      <c r="M937" s="420"/>
      <c r="N937" s="420"/>
      <c r="O937" s="420"/>
      <c r="P937" s="420"/>
      <c r="Q937" s="420"/>
      <c r="R937" s="420"/>
    </row>
    <row r="938" spans="1:18">
      <c r="A938" s="479"/>
      <c r="B938" s="480"/>
      <c r="C938" s="479"/>
      <c r="D938" s="479"/>
      <c r="E938" s="429"/>
      <c r="F938" s="420"/>
      <c r="G938" s="420"/>
      <c r="H938" s="420"/>
      <c r="I938" s="420"/>
      <c r="J938" s="420"/>
      <c r="K938" s="420"/>
      <c r="L938" s="420"/>
      <c r="M938" s="420"/>
      <c r="N938" s="420"/>
      <c r="O938" s="420"/>
      <c r="P938" s="420"/>
      <c r="Q938" s="420"/>
      <c r="R938" s="420"/>
    </row>
    <row r="939" spans="1:18">
      <c r="A939" s="479"/>
      <c r="B939" s="480"/>
      <c r="C939" s="479"/>
      <c r="D939" s="479"/>
      <c r="E939" s="429"/>
      <c r="F939" s="420"/>
      <c r="G939" s="420"/>
      <c r="H939" s="420"/>
      <c r="I939" s="420"/>
      <c r="J939" s="420"/>
      <c r="K939" s="420"/>
      <c r="L939" s="420"/>
      <c r="M939" s="420"/>
      <c r="N939" s="420"/>
      <c r="O939" s="420"/>
      <c r="P939" s="420"/>
      <c r="Q939" s="420"/>
      <c r="R939" s="420"/>
    </row>
    <row r="940" spans="1:18">
      <c r="A940" s="479"/>
      <c r="B940" s="480"/>
      <c r="C940" s="479"/>
      <c r="D940" s="479"/>
      <c r="E940" s="429"/>
      <c r="F940" s="420"/>
      <c r="G940" s="420"/>
      <c r="H940" s="420"/>
      <c r="I940" s="420"/>
      <c r="J940" s="420"/>
      <c r="K940" s="420"/>
      <c r="L940" s="420"/>
      <c r="M940" s="420"/>
      <c r="N940" s="420"/>
      <c r="O940" s="420"/>
      <c r="P940" s="420"/>
      <c r="Q940" s="420"/>
      <c r="R940" s="420"/>
    </row>
    <row r="941" spans="1:18">
      <c r="A941" s="479"/>
      <c r="B941" s="480"/>
      <c r="C941" s="479"/>
      <c r="D941" s="479"/>
      <c r="E941" s="429"/>
      <c r="F941" s="420"/>
      <c r="G941" s="420"/>
      <c r="H941" s="420"/>
      <c r="I941" s="420"/>
      <c r="J941" s="420"/>
      <c r="K941" s="420"/>
      <c r="L941" s="420"/>
      <c r="M941" s="420"/>
      <c r="N941" s="420"/>
      <c r="O941" s="420"/>
      <c r="P941" s="420"/>
      <c r="Q941" s="420"/>
      <c r="R941" s="420"/>
    </row>
    <row r="942" spans="1:18">
      <c r="A942" s="479"/>
      <c r="B942" s="480"/>
      <c r="C942" s="479"/>
      <c r="D942" s="479"/>
      <c r="E942" s="429"/>
      <c r="F942" s="420"/>
      <c r="G942" s="420"/>
      <c r="H942" s="420"/>
      <c r="I942" s="420"/>
      <c r="J942" s="420"/>
      <c r="K942" s="420"/>
      <c r="L942" s="420"/>
      <c r="M942" s="420"/>
      <c r="N942" s="420"/>
      <c r="O942" s="420"/>
      <c r="P942" s="420"/>
      <c r="Q942" s="420"/>
      <c r="R942" s="420"/>
    </row>
    <row r="943" spans="1:18">
      <c r="A943" s="479"/>
      <c r="B943" s="480"/>
      <c r="C943" s="479"/>
      <c r="D943" s="479"/>
      <c r="E943" s="429"/>
      <c r="F943" s="420"/>
      <c r="G943" s="420"/>
      <c r="H943" s="420"/>
      <c r="I943" s="420"/>
      <c r="J943" s="420"/>
      <c r="K943" s="420"/>
      <c r="L943" s="420"/>
      <c r="M943" s="420"/>
      <c r="N943" s="420"/>
      <c r="O943" s="420"/>
      <c r="P943" s="420"/>
      <c r="Q943" s="420"/>
      <c r="R943" s="420"/>
    </row>
    <row r="944" spans="1:18">
      <c r="A944" s="479"/>
      <c r="B944" s="480"/>
      <c r="C944" s="479"/>
      <c r="D944" s="479"/>
      <c r="E944" s="429"/>
      <c r="F944" s="420"/>
      <c r="G944" s="420"/>
      <c r="H944" s="420"/>
      <c r="I944" s="420"/>
      <c r="J944" s="420"/>
      <c r="K944" s="420"/>
      <c r="L944" s="420"/>
      <c r="M944" s="420"/>
      <c r="N944" s="420"/>
      <c r="O944" s="420"/>
      <c r="P944" s="420"/>
      <c r="Q944" s="420"/>
      <c r="R944" s="420"/>
    </row>
    <row r="945" spans="1:18">
      <c r="A945" s="479"/>
      <c r="B945" s="480"/>
      <c r="C945" s="479"/>
      <c r="D945" s="479"/>
      <c r="E945" s="429"/>
      <c r="F945" s="420"/>
      <c r="G945" s="420"/>
      <c r="H945" s="420"/>
      <c r="I945" s="420"/>
      <c r="J945" s="420"/>
      <c r="K945" s="420"/>
      <c r="L945" s="420"/>
      <c r="M945" s="420"/>
      <c r="N945" s="420"/>
      <c r="O945" s="420"/>
      <c r="P945" s="420"/>
      <c r="Q945" s="420"/>
      <c r="R945" s="420"/>
    </row>
    <row r="946" spans="1:18">
      <c r="A946" s="479"/>
      <c r="B946" s="480"/>
      <c r="C946" s="479"/>
      <c r="D946" s="479"/>
      <c r="E946" s="429"/>
      <c r="F946" s="420"/>
      <c r="G946" s="420"/>
      <c r="H946" s="420"/>
      <c r="I946" s="420"/>
      <c r="J946" s="420"/>
      <c r="K946" s="420"/>
      <c r="L946" s="420"/>
      <c r="M946" s="420"/>
      <c r="N946" s="420"/>
      <c r="O946" s="420"/>
      <c r="P946" s="420"/>
      <c r="Q946" s="420"/>
      <c r="R946" s="420"/>
    </row>
    <row r="947" spans="1:18">
      <c r="A947" s="479"/>
      <c r="B947" s="480"/>
      <c r="C947" s="479"/>
      <c r="D947" s="479"/>
      <c r="E947" s="429"/>
      <c r="F947" s="420"/>
      <c r="G947" s="420"/>
      <c r="H947" s="420"/>
      <c r="I947" s="420"/>
      <c r="J947" s="420"/>
      <c r="K947" s="420"/>
      <c r="L947" s="420"/>
      <c r="M947" s="420"/>
      <c r="N947" s="420"/>
      <c r="O947" s="420"/>
      <c r="P947" s="420"/>
      <c r="Q947" s="420"/>
      <c r="R947" s="420"/>
    </row>
    <row r="948" spans="1:18">
      <c r="A948" s="479"/>
      <c r="B948" s="480"/>
      <c r="C948" s="479"/>
      <c r="D948" s="479"/>
      <c r="E948" s="429"/>
      <c r="F948" s="420"/>
      <c r="G948" s="420"/>
      <c r="H948" s="420"/>
      <c r="I948" s="420"/>
      <c r="J948" s="420"/>
      <c r="K948" s="420"/>
      <c r="L948" s="420"/>
      <c r="M948" s="420"/>
      <c r="N948" s="420"/>
      <c r="O948" s="420"/>
      <c r="P948" s="420"/>
      <c r="Q948" s="420"/>
      <c r="R948" s="420"/>
    </row>
    <row r="949" spans="1:18">
      <c r="A949" s="479"/>
      <c r="B949" s="480"/>
      <c r="C949" s="479"/>
      <c r="D949" s="479"/>
      <c r="E949" s="429"/>
      <c r="F949" s="420"/>
      <c r="G949" s="420"/>
      <c r="H949" s="420"/>
      <c r="I949" s="420"/>
      <c r="J949" s="420"/>
      <c r="K949" s="420"/>
      <c r="L949" s="420"/>
      <c r="M949" s="420"/>
      <c r="N949" s="420"/>
      <c r="O949" s="420"/>
      <c r="P949" s="420"/>
      <c r="Q949" s="420"/>
      <c r="R949" s="420"/>
    </row>
    <row r="950" spans="1:18">
      <c r="A950" s="479"/>
      <c r="B950" s="480"/>
      <c r="C950" s="479"/>
      <c r="D950" s="479"/>
      <c r="E950" s="429"/>
      <c r="F950" s="420"/>
      <c r="G950" s="420"/>
      <c r="H950" s="420"/>
      <c r="I950" s="420"/>
      <c r="J950" s="420"/>
      <c r="K950" s="420"/>
      <c r="L950" s="420"/>
      <c r="M950" s="420"/>
      <c r="N950" s="420"/>
      <c r="O950" s="420"/>
      <c r="P950" s="420"/>
      <c r="Q950" s="420"/>
      <c r="R950" s="420"/>
    </row>
    <row r="951" spans="1:18">
      <c r="A951" s="479"/>
      <c r="B951" s="480"/>
      <c r="C951" s="479"/>
      <c r="D951" s="479"/>
      <c r="E951" s="429"/>
      <c r="F951" s="420"/>
      <c r="G951" s="420"/>
      <c r="H951" s="420"/>
      <c r="I951" s="420"/>
      <c r="J951" s="420"/>
      <c r="K951" s="420"/>
      <c r="L951" s="420"/>
      <c r="M951" s="420"/>
      <c r="N951" s="420"/>
      <c r="O951" s="420"/>
      <c r="P951" s="420"/>
      <c r="Q951" s="420"/>
      <c r="R951" s="420"/>
    </row>
    <row r="952" spans="1:18">
      <c r="A952" s="479"/>
      <c r="B952" s="480"/>
      <c r="C952" s="479"/>
      <c r="D952" s="479"/>
      <c r="E952" s="429"/>
      <c r="F952" s="420"/>
      <c r="G952" s="420"/>
      <c r="H952" s="420"/>
      <c r="I952" s="420"/>
      <c r="J952" s="420"/>
      <c r="K952" s="420"/>
      <c r="L952" s="420"/>
      <c r="M952" s="420"/>
      <c r="N952" s="420"/>
      <c r="O952" s="420"/>
      <c r="P952" s="420"/>
      <c r="Q952" s="420"/>
      <c r="R952" s="420"/>
    </row>
    <row r="953" spans="1:18">
      <c r="A953" s="479"/>
      <c r="B953" s="480"/>
      <c r="C953" s="479"/>
      <c r="D953" s="479"/>
      <c r="E953" s="429"/>
      <c r="F953" s="420"/>
      <c r="G953" s="420"/>
      <c r="H953" s="420"/>
      <c r="I953" s="420"/>
      <c r="J953" s="420"/>
      <c r="K953" s="420"/>
      <c r="L953" s="420"/>
      <c r="M953" s="420"/>
      <c r="N953" s="420"/>
      <c r="O953" s="420"/>
      <c r="P953" s="420"/>
      <c r="Q953" s="420"/>
      <c r="R953" s="420"/>
    </row>
    <row r="954" spans="1:18">
      <c r="A954" s="479"/>
      <c r="B954" s="480"/>
      <c r="C954" s="479"/>
      <c r="D954" s="479"/>
      <c r="E954" s="429"/>
      <c r="F954" s="420"/>
      <c r="G954" s="420"/>
      <c r="H954" s="420"/>
      <c r="I954" s="420"/>
      <c r="J954" s="420"/>
      <c r="K954" s="420"/>
      <c r="L954" s="420"/>
      <c r="M954" s="420"/>
      <c r="N954" s="420"/>
      <c r="O954" s="420"/>
      <c r="P954" s="420"/>
      <c r="Q954" s="420"/>
      <c r="R954" s="420"/>
    </row>
    <row r="955" spans="1:18">
      <c r="A955" s="479"/>
      <c r="B955" s="480"/>
      <c r="C955" s="479"/>
      <c r="D955" s="479"/>
      <c r="E955" s="429"/>
      <c r="F955" s="420"/>
      <c r="G955" s="420"/>
      <c r="H955" s="420"/>
      <c r="I955" s="420"/>
      <c r="J955" s="420"/>
      <c r="K955" s="420"/>
      <c r="L955" s="420"/>
      <c r="M955" s="420"/>
      <c r="N955" s="420"/>
      <c r="O955" s="420"/>
      <c r="P955" s="420"/>
      <c r="Q955" s="420"/>
      <c r="R955" s="420"/>
    </row>
    <row r="956" spans="1:18">
      <c r="A956" s="479"/>
      <c r="B956" s="480"/>
      <c r="C956" s="479"/>
      <c r="D956" s="479"/>
      <c r="E956" s="429"/>
      <c r="F956" s="420"/>
      <c r="G956" s="420"/>
      <c r="H956" s="420"/>
      <c r="I956" s="420"/>
      <c r="J956" s="420"/>
      <c r="K956" s="420"/>
      <c r="L956" s="420"/>
      <c r="M956" s="420"/>
      <c r="N956" s="420"/>
      <c r="O956" s="420"/>
      <c r="P956" s="420"/>
      <c r="Q956" s="420"/>
      <c r="R956" s="420"/>
    </row>
    <row r="957" spans="1:18">
      <c r="A957" s="479"/>
      <c r="B957" s="480"/>
      <c r="C957" s="479"/>
      <c r="D957" s="479"/>
      <c r="E957" s="429"/>
      <c r="F957" s="420"/>
      <c r="G957" s="420"/>
      <c r="H957" s="420"/>
      <c r="I957" s="420"/>
      <c r="J957" s="420"/>
      <c r="K957" s="420"/>
      <c r="L957" s="420"/>
      <c r="M957" s="420"/>
      <c r="N957" s="420"/>
      <c r="O957" s="420"/>
      <c r="P957" s="420"/>
      <c r="Q957" s="420"/>
      <c r="R957" s="420"/>
    </row>
    <row r="958" spans="1:18">
      <c r="A958" s="479"/>
      <c r="B958" s="480"/>
      <c r="C958" s="479"/>
      <c r="D958" s="479"/>
      <c r="E958" s="429"/>
      <c r="F958" s="420"/>
      <c r="G958" s="420"/>
      <c r="H958" s="420"/>
      <c r="I958" s="420"/>
      <c r="J958" s="420"/>
      <c r="K958" s="420"/>
      <c r="L958" s="420"/>
      <c r="M958" s="420"/>
      <c r="N958" s="420"/>
      <c r="O958" s="420"/>
      <c r="P958" s="420"/>
      <c r="Q958" s="420"/>
      <c r="R958" s="420"/>
    </row>
    <row r="959" spans="1:18">
      <c r="A959" s="479"/>
      <c r="B959" s="480"/>
      <c r="C959" s="479"/>
      <c r="D959" s="479"/>
      <c r="E959" s="429"/>
      <c r="F959" s="420"/>
      <c r="G959" s="420"/>
      <c r="H959" s="420"/>
      <c r="I959" s="420"/>
      <c r="J959" s="420"/>
      <c r="K959" s="420"/>
      <c r="L959" s="420"/>
      <c r="M959" s="420"/>
      <c r="N959" s="420"/>
      <c r="O959" s="420"/>
      <c r="P959" s="420"/>
      <c r="Q959" s="420"/>
      <c r="R959" s="420"/>
    </row>
    <row r="960" spans="1:18">
      <c r="A960" s="479"/>
      <c r="B960" s="480"/>
      <c r="C960" s="479"/>
      <c r="D960" s="479"/>
      <c r="E960" s="429"/>
      <c r="F960" s="420"/>
      <c r="G960" s="420"/>
      <c r="H960" s="420"/>
      <c r="I960" s="420"/>
      <c r="J960" s="420"/>
      <c r="K960" s="420"/>
      <c r="L960" s="420"/>
      <c r="M960" s="420"/>
      <c r="N960" s="420"/>
      <c r="O960" s="420"/>
      <c r="P960" s="420"/>
      <c r="Q960" s="420"/>
      <c r="R960" s="420"/>
    </row>
    <row r="961" spans="1:18">
      <c r="A961" s="479"/>
      <c r="B961" s="480"/>
      <c r="C961" s="479"/>
      <c r="D961" s="479"/>
      <c r="E961" s="429"/>
      <c r="F961" s="420"/>
      <c r="G961" s="420"/>
      <c r="H961" s="420"/>
      <c r="I961" s="420"/>
      <c r="J961" s="420"/>
      <c r="K961" s="420"/>
      <c r="L961" s="420"/>
      <c r="M961" s="420"/>
      <c r="N961" s="420"/>
      <c r="O961" s="420"/>
      <c r="P961" s="420"/>
      <c r="Q961" s="420"/>
      <c r="R961" s="420"/>
    </row>
    <row r="962" spans="1:18">
      <c r="A962" s="479"/>
      <c r="B962" s="480"/>
      <c r="C962" s="479"/>
      <c r="D962" s="479"/>
      <c r="E962" s="429"/>
      <c r="F962" s="420"/>
      <c r="G962" s="420"/>
      <c r="H962" s="420"/>
      <c r="I962" s="420"/>
      <c r="J962" s="420"/>
      <c r="K962" s="420"/>
      <c r="L962" s="420"/>
      <c r="M962" s="420"/>
      <c r="N962" s="420"/>
      <c r="O962" s="420"/>
      <c r="P962" s="420"/>
      <c r="Q962" s="420"/>
      <c r="R962" s="420"/>
    </row>
    <row r="963" spans="1:18">
      <c r="A963" s="479"/>
      <c r="B963" s="480"/>
      <c r="C963" s="479"/>
      <c r="D963" s="479"/>
      <c r="E963" s="429"/>
      <c r="F963" s="420"/>
      <c r="G963" s="420"/>
      <c r="H963" s="420"/>
      <c r="I963" s="420"/>
      <c r="J963" s="420"/>
      <c r="K963" s="420"/>
      <c r="L963" s="420"/>
      <c r="M963" s="420"/>
      <c r="N963" s="420"/>
      <c r="O963" s="420"/>
      <c r="P963" s="420"/>
      <c r="Q963" s="420"/>
      <c r="R963" s="420"/>
    </row>
    <row r="964" spans="1:18">
      <c r="A964" s="479"/>
      <c r="B964" s="480"/>
      <c r="C964" s="479"/>
      <c r="D964" s="479"/>
      <c r="E964" s="429"/>
      <c r="F964" s="420"/>
      <c r="G964" s="420"/>
      <c r="H964" s="420"/>
      <c r="I964" s="420"/>
      <c r="J964" s="420"/>
      <c r="K964" s="420"/>
      <c r="L964" s="420"/>
      <c r="M964" s="420"/>
      <c r="N964" s="420"/>
      <c r="O964" s="420"/>
      <c r="P964" s="420"/>
      <c r="Q964" s="420"/>
      <c r="R964" s="420"/>
    </row>
    <row r="965" spans="1:18">
      <c r="A965" s="479"/>
      <c r="B965" s="480"/>
      <c r="C965" s="479"/>
      <c r="D965" s="479"/>
      <c r="E965" s="429"/>
      <c r="F965" s="420"/>
      <c r="G965" s="420"/>
      <c r="H965" s="420"/>
      <c r="I965" s="420"/>
      <c r="J965" s="420"/>
      <c r="K965" s="420"/>
      <c r="L965" s="420"/>
      <c r="M965" s="420"/>
      <c r="N965" s="420"/>
      <c r="O965" s="420"/>
      <c r="P965" s="420"/>
      <c r="Q965" s="420"/>
      <c r="R965" s="420"/>
    </row>
    <row r="966" spans="1:18">
      <c r="A966" s="479"/>
      <c r="B966" s="480"/>
      <c r="C966" s="479"/>
      <c r="D966" s="479"/>
      <c r="E966" s="429"/>
      <c r="F966" s="420"/>
      <c r="G966" s="420"/>
      <c r="H966" s="420"/>
      <c r="I966" s="420"/>
      <c r="J966" s="420"/>
      <c r="K966" s="420"/>
      <c r="L966" s="420"/>
      <c r="M966" s="420"/>
      <c r="N966" s="420"/>
      <c r="O966" s="420"/>
      <c r="P966" s="420"/>
      <c r="Q966" s="420"/>
      <c r="R966" s="420"/>
    </row>
    <row r="967" spans="1:18">
      <c r="A967" s="479"/>
      <c r="B967" s="480"/>
      <c r="C967" s="479"/>
      <c r="D967" s="479"/>
      <c r="E967" s="429"/>
      <c r="F967" s="420"/>
      <c r="G967" s="420"/>
      <c r="H967" s="420"/>
      <c r="I967" s="420"/>
      <c r="J967" s="420"/>
      <c r="K967" s="420"/>
      <c r="L967" s="420"/>
      <c r="M967" s="420"/>
      <c r="N967" s="420"/>
      <c r="O967" s="420"/>
      <c r="P967" s="420"/>
      <c r="Q967" s="420"/>
      <c r="R967" s="420"/>
    </row>
    <row r="968" spans="1:18">
      <c r="A968" s="479"/>
      <c r="B968" s="480"/>
      <c r="C968" s="479"/>
      <c r="D968" s="479"/>
      <c r="E968" s="429"/>
      <c r="F968" s="420"/>
      <c r="G968" s="420"/>
      <c r="H968" s="420"/>
      <c r="I968" s="420"/>
      <c r="J968" s="420"/>
      <c r="K968" s="420"/>
      <c r="L968" s="420"/>
      <c r="M968" s="420"/>
      <c r="N968" s="420"/>
      <c r="O968" s="420"/>
      <c r="P968" s="420"/>
      <c r="Q968" s="420"/>
      <c r="R968" s="420"/>
    </row>
    <row r="969" spans="1:18">
      <c r="A969" s="479"/>
      <c r="B969" s="480"/>
      <c r="C969" s="479"/>
      <c r="D969" s="479"/>
      <c r="E969" s="429"/>
      <c r="F969" s="420"/>
      <c r="G969" s="420"/>
      <c r="H969" s="420"/>
      <c r="I969" s="420"/>
      <c r="J969" s="420"/>
      <c r="K969" s="420"/>
      <c r="L969" s="420"/>
      <c r="M969" s="420"/>
      <c r="N969" s="420"/>
      <c r="O969" s="420"/>
      <c r="P969" s="420"/>
      <c r="Q969" s="420"/>
      <c r="R969" s="420"/>
    </row>
    <row r="970" spans="1:18">
      <c r="A970" s="479"/>
      <c r="B970" s="480"/>
      <c r="C970" s="479"/>
      <c r="D970" s="479"/>
      <c r="E970" s="429"/>
      <c r="F970" s="420"/>
      <c r="G970" s="420"/>
      <c r="H970" s="420"/>
      <c r="I970" s="420"/>
      <c r="J970" s="420"/>
      <c r="K970" s="420"/>
      <c r="L970" s="420"/>
      <c r="M970" s="420"/>
      <c r="N970" s="420"/>
      <c r="O970" s="420"/>
      <c r="P970" s="420"/>
      <c r="Q970" s="420"/>
      <c r="R970" s="420"/>
    </row>
    <row r="971" spans="1:18">
      <c r="A971" s="479"/>
      <c r="B971" s="480"/>
      <c r="C971" s="479"/>
      <c r="D971" s="479"/>
      <c r="E971" s="429"/>
      <c r="F971" s="420"/>
      <c r="G971" s="420"/>
      <c r="H971" s="420"/>
      <c r="I971" s="420"/>
      <c r="J971" s="420"/>
      <c r="K971" s="420"/>
      <c r="L971" s="420"/>
      <c r="M971" s="420"/>
      <c r="N971" s="420"/>
      <c r="O971" s="420"/>
      <c r="P971" s="420"/>
      <c r="Q971" s="420"/>
      <c r="R971" s="420"/>
    </row>
    <row r="972" spans="1:18">
      <c r="A972" s="479"/>
      <c r="B972" s="480"/>
      <c r="C972" s="479"/>
      <c r="D972" s="479"/>
      <c r="E972" s="429"/>
      <c r="F972" s="420"/>
      <c r="G972" s="420"/>
      <c r="H972" s="420"/>
      <c r="I972" s="420"/>
      <c r="J972" s="420"/>
      <c r="K972" s="420"/>
      <c r="L972" s="420"/>
      <c r="M972" s="420"/>
      <c r="N972" s="420"/>
      <c r="O972" s="420"/>
      <c r="P972" s="420"/>
      <c r="Q972" s="420"/>
      <c r="R972" s="420"/>
    </row>
    <row r="973" spans="1:18">
      <c r="A973" s="479"/>
      <c r="B973" s="480"/>
      <c r="C973" s="479"/>
      <c r="D973" s="479"/>
      <c r="E973" s="429"/>
      <c r="F973" s="420"/>
      <c r="G973" s="420"/>
      <c r="H973" s="420"/>
      <c r="I973" s="420"/>
      <c r="J973" s="420"/>
      <c r="K973" s="420"/>
      <c r="L973" s="420"/>
      <c r="M973" s="420"/>
      <c r="N973" s="420"/>
      <c r="O973" s="420"/>
      <c r="P973" s="420"/>
      <c r="Q973" s="420"/>
      <c r="R973" s="420"/>
    </row>
    <row r="974" spans="1:18">
      <c r="A974" s="479"/>
      <c r="B974" s="480"/>
      <c r="C974" s="479"/>
      <c r="D974" s="479"/>
      <c r="E974" s="429"/>
      <c r="F974" s="420"/>
      <c r="G974" s="420"/>
      <c r="H974" s="420"/>
      <c r="I974" s="420"/>
      <c r="J974" s="420"/>
      <c r="K974" s="420"/>
      <c r="L974" s="420"/>
      <c r="M974" s="420"/>
      <c r="N974" s="420"/>
      <c r="O974" s="420"/>
      <c r="P974" s="420"/>
      <c r="Q974" s="420"/>
      <c r="R974" s="420"/>
    </row>
    <row r="975" spans="1:18">
      <c r="A975" s="479"/>
      <c r="B975" s="480"/>
      <c r="C975" s="479"/>
      <c r="D975" s="479"/>
      <c r="E975" s="429"/>
      <c r="F975" s="420"/>
      <c r="G975" s="420"/>
      <c r="H975" s="420"/>
      <c r="I975" s="420"/>
      <c r="J975" s="420"/>
      <c r="K975" s="420"/>
      <c r="L975" s="420"/>
      <c r="M975" s="420"/>
      <c r="N975" s="420"/>
      <c r="O975" s="420"/>
      <c r="P975" s="420"/>
      <c r="Q975" s="420"/>
      <c r="R975" s="420"/>
    </row>
    <row r="976" spans="1:18">
      <c r="A976" s="479"/>
      <c r="B976" s="480"/>
      <c r="C976" s="479"/>
      <c r="D976" s="479"/>
      <c r="E976" s="429"/>
      <c r="F976" s="420"/>
      <c r="G976" s="420"/>
      <c r="H976" s="420"/>
      <c r="I976" s="420"/>
      <c r="J976" s="420"/>
      <c r="K976" s="420"/>
      <c r="L976" s="420"/>
      <c r="M976" s="420"/>
      <c r="N976" s="420"/>
      <c r="O976" s="420"/>
      <c r="P976" s="420"/>
      <c r="Q976" s="420"/>
      <c r="R976" s="420"/>
    </row>
    <row r="977" spans="1:18">
      <c r="A977" s="479"/>
      <c r="B977" s="480"/>
      <c r="C977" s="479"/>
      <c r="D977" s="479"/>
      <c r="E977" s="429"/>
      <c r="F977" s="420"/>
      <c r="G977" s="420"/>
      <c r="H977" s="420"/>
      <c r="I977" s="420"/>
      <c r="J977" s="420"/>
      <c r="K977" s="420"/>
      <c r="L977" s="420"/>
      <c r="M977" s="420"/>
      <c r="N977" s="420"/>
      <c r="O977" s="420"/>
      <c r="P977" s="420"/>
      <c r="Q977" s="420"/>
      <c r="R977" s="420"/>
    </row>
    <row r="978" spans="1:18">
      <c r="A978" s="479"/>
      <c r="B978" s="480"/>
      <c r="C978" s="479"/>
      <c r="D978" s="479"/>
      <c r="E978" s="429"/>
      <c r="F978" s="420"/>
      <c r="G978" s="420"/>
      <c r="H978" s="420"/>
      <c r="I978" s="420"/>
      <c r="J978" s="420"/>
      <c r="K978" s="420"/>
      <c r="L978" s="420"/>
      <c r="M978" s="420"/>
      <c r="N978" s="420"/>
      <c r="O978" s="420"/>
      <c r="P978" s="420"/>
      <c r="Q978" s="420"/>
      <c r="R978" s="420"/>
    </row>
    <row r="979" spans="1:18">
      <c r="A979" s="479"/>
      <c r="B979" s="480"/>
      <c r="C979" s="479"/>
      <c r="D979" s="479"/>
      <c r="E979" s="429"/>
      <c r="F979" s="420"/>
      <c r="G979" s="420"/>
      <c r="H979" s="420"/>
      <c r="I979" s="420"/>
      <c r="J979" s="420"/>
      <c r="K979" s="420"/>
      <c r="L979" s="420"/>
      <c r="M979" s="420"/>
      <c r="N979" s="420"/>
      <c r="O979" s="420"/>
      <c r="P979" s="420"/>
      <c r="Q979" s="420"/>
      <c r="R979" s="420"/>
    </row>
    <row r="980" spans="1:18">
      <c r="A980" s="479"/>
      <c r="B980" s="480"/>
      <c r="C980" s="479"/>
      <c r="D980" s="479"/>
      <c r="E980" s="429"/>
      <c r="F980" s="420"/>
      <c r="G980" s="420"/>
      <c r="H980" s="420"/>
      <c r="I980" s="420"/>
      <c r="J980" s="420"/>
      <c r="K980" s="420"/>
      <c r="L980" s="420"/>
      <c r="M980" s="420"/>
      <c r="N980" s="420"/>
      <c r="O980" s="420"/>
      <c r="P980" s="420"/>
      <c r="Q980" s="420"/>
      <c r="R980" s="420"/>
    </row>
    <row r="981" spans="1:18">
      <c r="A981" s="479"/>
      <c r="B981" s="480"/>
      <c r="C981" s="479"/>
      <c r="D981" s="479"/>
      <c r="E981" s="429"/>
      <c r="F981" s="420"/>
      <c r="G981" s="420"/>
      <c r="H981" s="420"/>
      <c r="I981" s="420"/>
      <c r="J981" s="420"/>
      <c r="K981" s="420"/>
      <c r="L981" s="420"/>
      <c r="M981" s="420"/>
      <c r="N981" s="420"/>
      <c r="O981" s="420"/>
      <c r="P981" s="420"/>
      <c r="Q981" s="420"/>
      <c r="R981" s="420"/>
    </row>
    <row r="982" spans="1:18">
      <c r="A982" s="479"/>
      <c r="B982" s="480"/>
      <c r="C982" s="479"/>
      <c r="D982" s="479"/>
      <c r="E982" s="429"/>
      <c r="F982" s="420"/>
      <c r="G982" s="420"/>
      <c r="H982" s="420"/>
      <c r="I982" s="420"/>
      <c r="J982" s="420"/>
      <c r="K982" s="420"/>
      <c r="L982" s="420"/>
      <c r="M982" s="420"/>
      <c r="N982" s="420"/>
      <c r="O982" s="420"/>
      <c r="P982" s="420"/>
      <c r="Q982" s="420"/>
      <c r="R982" s="420"/>
    </row>
    <row r="983" spans="1:18">
      <c r="A983" s="479"/>
      <c r="B983" s="480"/>
      <c r="C983" s="479"/>
      <c r="D983" s="479"/>
      <c r="E983" s="429"/>
      <c r="F983" s="420"/>
      <c r="G983" s="420"/>
      <c r="H983" s="420"/>
      <c r="I983" s="420"/>
      <c r="J983" s="420"/>
      <c r="K983" s="420"/>
      <c r="L983" s="420"/>
      <c r="M983" s="420"/>
      <c r="N983" s="420"/>
      <c r="O983" s="420"/>
      <c r="P983" s="420"/>
      <c r="Q983" s="420"/>
      <c r="R983" s="420"/>
    </row>
    <row r="984" spans="1:18">
      <c r="A984" s="479"/>
      <c r="B984" s="480"/>
      <c r="C984" s="479"/>
      <c r="D984" s="479"/>
      <c r="E984" s="429"/>
      <c r="F984" s="420"/>
      <c r="G984" s="420"/>
      <c r="H984" s="420"/>
      <c r="I984" s="420"/>
      <c r="J984" s="420"/>
      <c r="K984" s="420"/>
      <c r="L984" s="420"/>
      <c r="M984" s="420"/>
      <c r="N984" s="420"/>
      <c r="O984" s="420"/>
      <c r="P984" s="420"/>
      <c r="Q984" s="420"/>
      <c r="R984" s="420"/>
    </row>
    <row r="985" spans="1:18">
      <c r="A985" s="479"/>
      <c r="B985" s="480"/>
      <c r="C985" s="479"/>
      <c r="D985" s="479"/>
      <c r="E985" s="429"/>
      <c r="F985" s="420"/>
      <c r="G985" s="420"/>
      <c r="H985" s="420"/>
      <c r="I985" s="420"/>
      <c r="J985" s="420"/>
      <c r="K985" s="420"/>
      <c r="L985" s="420"/>
      <c r="M985" s="420"/>
      <c r="N985" s="420"/>
      <c r="O985" s="420"/>
      <c r="P985" s="420"/>
      <c r="Q985" s="420"/>
      <c r="R985" s="420"/>
    </row>
    <row r="986" spans="1:18">
      <c r="A986" s="479"/>
      <c r="B986" s="480"/>
      <c r="C986" s="479"/>
      <c r="D986" s="479"/>
      <c r="E986" s="429"/>
      <c r="F986" s="420"/>
      <c r="G986" s="420"/>
      <c r="H986" s="420"/>
      <c r="I986" s="420"/>
      <c r="J986" s="420"/>
      <c r="K986" s="420"/>
      <c r="L986" s="420"/>
      <c r="M986" s="420"/>
      <c r="N986" s="420"/>
      <c r="O986" s="420"/>
      <c r="P986" s="420"/>
      <c r="Q986" s="420"/>
      <c r="R986" s="420"/>
    </row>
    <row r="987" spans="1:18">
      <c r="A987" s="479"/>
      <c r="B987" s="480"/>
      <c r="C987" s="479"/>
      <c r="D987" s="479"/>
      <c r="E987" s="429"/>
      <c r="F987" s="420"/>
      <c r="G987" s="420"/>
      <c r="H987" s="420"/>
      <c r="I987" s="420"/>
      <c r="J987" s="420"/>
      <c r="K987" s="420"/>
      <c r="L987" s="420"/>
      <c r="M987" s="420"/>
      <c r="N987" s="420"/>
      <c r="O987" s="420"/>
      <c r="P987" s="420"/>
      <c r="Q987" s="420"/>
      <c r="R987" s="420"/>
    </row>
    <row r="988" spans="1:18">
      <c r="A988" s="479"/>
      <c r="B988" s="480"/>
      <c r="C988" s="479"/>
      <c r="D988" s="479"/>
      <c r="E988" s="429"/>
      <c r="F988" s="420"/>
      <c r="G988" s="420"/>
      <c r="H988" s="420"/>
      <c r="I988" s="420"/>
      <c r="J988" s="420"/>
      <c r="K988" s="420"/>
      <c r="L988" s="420"/>
      <c r="M988" s="420"/>
      <c r="N988" s="420"/>
      <c r="O988" s="420"/>
      <c r="P988" s="420"/>
      <c r="Q988" s="420"/>
      <c r="R988" s="420"/>
    </row>
    <row r="989" spans="1:18">
      <c r="A989" s="479"/>
      <c r="B989" s="480"/>
      <c r="C989" s="479"/>
      <c r="D989" s="479"/>
      <c r="E989" s="429"/>
      <c r="F989" s="420"/>
      <c r="G989" s="420"/>
      <c r="H989" s="420"/>
      <c r="I989" s="420"/>
      <c r="J989" s="420"/>
      <c r="K989" s="420"/>
      <c r="L989" s="420"/>
      <c r="M989" s="420"/>
      <c r="N989" s="420"/>
      <c r="O989" s="420"/>
      <c r="P989" s="420"/>
      <c r="Q989" s="420"/>
      <c r="R989" s="420"/>
    </row>
    <row r="990" spans="1:18">
      <c r="A990" s="479"/>
      <c r="B990" s="480"/>
      <c r="C990" s="479"/>
      <c r="D990" s="479"/>
      <c r="E990" s="429"/>
      <c r="F990" s="420"/>
      <c r="G990" s="420"/>
      <c r="H990" s="420"/>
      <c r="I990" s="420"/>
      <c r="J990" s="420"/>
      <c r="K990" s="420"/>
      <c r="L990" s="420"/>
      <c r="M990" s="420"/>
      <c r="N990" s="420"/>
      <c r="O990" s="420"/>
      <c r="P990" s="420"/>
      <c r="Q990" s="420"/>
      <c r="R990" s="420"/>
    </row>
    <row r="991" spans="1:18">
      <c r="A991" s="479"/>
      <c r="B991" s="480"/>
      <c r="C991" s="479"/>
      <c r="D991" s="479"/>
      <c r="E991" s="429"/>
      <c r="F991" s="420"/>
      <c r="G991" s="420"/>
      <c r="H991" s="420"/>
      <c r="I991" s="420"/>
      <c r="J991" s="420"/>
      <c r="K991" s="420"/>
      <c r="L991" s="420"/>
      <c r="M991" s="420"/>
      <c r="N991" s="420"/>
      <c r="O991" s="420"/>
      <c r="P991" s="420"/>
      <c r="Q991" s="420"/>
      <c r="R991" s="420"/>
    </row>
    <row r="992" spans="1:18">
      <c r="A992" s="479"/>
      <c r="B992" s="480"/>
      <c r="C992" s="479"/>
      <c r="D992" s="479"/>
      <c r="E992" s="429"/>
      <c r="F992" s="420"/>
      <c r="G992" s="420"/>
      <c r="H992" s="420"/>
      <c r="I992" s="420"/>
      <c r="J992" s="420"/>
      <c r="K992" s="420"/>
      <c r="L992" s="420"/>
      <c r="M992" s="420"/>
      <c r="N992" s="420"/>
      <c r="O992" s="420"/>
      <c r="P992" s="420"/>
      <c r="Q992" s="420"/>
      <c r="R992" s="420"/>
    </row>
    <row r="993" spans="1:18">
      <c r="A993" s="479"/>
      <c r="B993" s="480"/>
      <c r="C993" s="479"/>
      <c r="D993" s="479"/>
      <c r="E993" s="429"/>
      <c r="F993" s="420"/>
      <c r="G993" s="420"/>
      <c r="H993" s="420"/>
      <c r="I993" s="420"/>
      <c r="J993" s="420"/>
      <c r="K993" s="420"/>
      <c r="L993" s="420"/>
      <c r="M993" s="420"/>
      <c r="N993" s="420"/>
      <c r="O993" s="420"/>
      <c r="P993" s="420"/>
      <c r="Q993" s="420"/>
      <c r="R993" s="420"/>
    </row>
    <row r="994" spans="1:18">
      <c r="A994" s="479"/>
      <c r="B994" s="480"/>
      <c r="C994" s="479"/>
      <c r="D994" s="479"/>
      <c r="E994" s="429"/>
      <c r="F994" s="420"/>
      <c r="G994" s="420"/>
      <c r="H994" s="420"/>
      <c r="I994" s="420"/>
      <c r="J994" s="420"/>
      <c r="K994" s="420"/>
      <c r="L994" s="420"/>
      <c r="M994" s="420"/>
      <c r="N994" s="420"/>
      <c r="O994" s="420"/>
      <c r="P994" s="420"/>
      <c r="Q994" s="420"/>
      <c r="R994" s="420"/>
    </row>
    <row r="995" spans="1:18">
      <c r="A995" s="479"/>
      <c r="B995" s="480"/>
      <c r="C995" s="479"/>
      <c r="D995" s="479"/>
      <c r="E995" s="429"/>
      <c r="F995" s="420"/>
      <c r="G995" s="420"/>
      <c r="H995" s="420"/>
      <c r="I995" s="420"/>
      <c r="J995" s="420"/>
      <c r="K995" s="420"/>
      <c r="L995" s="420"/>
      <c r="M995" s="420"/>
      <c r="N995" s="420"/>
      <c r="O995" s="420"/>
      <c r="P995" s="420"/>
      <c r="Q995" s="420"/>
      <c r="R995" s="420"/>
    </row>
    <row r="996" spans="1:18">
      <c r="A996" s="479"/>
      <c r="B996" s="480"/>
      <c r="C996" s="479"/>
      <c r="D996" s="479"/>
      <c r="E996" s="429"/>
      <c r="F996" s="420"/>
      <c r="G996" s="420"/>
      <c r="H996" s="420"/>
      <c r="I996" s="420"/>
      <c r="J996" s="420"/>
      <c r="K996" s="420"/>
      <c r="L996" s="420"/>
      <c r="M996" s="420"/>
      <c r="N996" s="420"/>
      <c r="O996" s="420"/>
      <c r="P996" s="420"/>
      <c r="Q996" s="420"/>
      <c r="R996" s="420"/>
    </row>
    <row r="997" spans="1:18">
      <c r="A997" s="479"/>
      <c r="B997" s="480"/>
      <c r="C997" s="479"/>
      <c r="D997" s="479"/>
      <c r="E997" s="429"/>
      <c r="F997" s="420"/>
      <c r="G997" s="420"/>
      <c r="H997" s="420"/>
      <c r="I997" s="420"/>
      <c r="J997" s="420"/>
      <c r="K997" s="420"/>
      <c r="L997" s="420"/>
      <c r="M997" s="420"/>
      <c r="N997" s="420"/>
      <c r="O997" s="420"/>
      <c r="P997" s="420"/>
      <c r="Q997" s="420"/>
      <c r="R997" s="420"/>
    </row>
    <row r="998" spans="1:18">
      <c r="A998" s="479"/>
      <c r="B998" s="480"/>
      <c r="C998" s="479"/>
      <c r="D998" s="479"/>
      <c r="E998" s="429"/>
      <c r="F998" s="420"/>
      <c r="G998" s="420"/>
      <c r="H998" s="420"/>
      <c r="I998" s="420"/>
      <c r="J998" s="420"/>
      <c r="K998" s="420"/>
      <c r="L998" s="420"/>
      <c r="M998" s="420"/>
      <c r="N998" s="420"/>
      <c r="O998" s="420"/>
      <c r="P998" s="420"/>
      <c r="Q998" s="420"/>
      <c r="R998" s="420"/>
    </row>
    <row r="999" spans="1:18">
      <c r="A999" s="479"/>
      <c r="B999" s="480"/>
      <c r="C999" s="479"/>
      <c r="D999" s="479"/>
      <c r="E999" s="429"/>
      <c r="F999" s="420"/>
      <c r="G999" s="420"/>
      <c r="H999" s="420"/>
      <c r="I999" s="420"/>
      <c r="J999" s="420"/>
      <c r="K999" s="420"/>
      <c r="L999" s="420"/>
      <c r="M999" s="420"/>
      <c r="N999" s="420"/>
      <c r="O999" s="420"/>
      <c r="P999" s="420"/>
      <c r="Q999" s="420"/>
      <c r="R999" s="420"/>
    </row>
    <row r="1000" spans="1:18">
      <c r="A1000" s="479"/>
      <c r="B1000" s="480"/>
      <c r="C1000" s="479"/>
      <c r="D1000" s="479"/>
      <c r="E1000" s="429"/>
      <c r="F1000" s="420"/>
      <c r="G1000" s="420"/>
      <c r="H1000" s="420"/>
      <c r="I1000" s="420"/>
      <c r="J1000" s="420"/>
      <c r="K1000" s="420"/>
      <c r="L1000" s="420"/>
      <c r="M1000" s="420"/>
      <c r="N1000" s="420"/>
      <c r="O1000" s="420"/>
      <c r="P1000" s="420"/>
      <c r="Q1000" s="420"/>
      <c r="R1000" s="420"/>
    </row>
    <row r="1001" spans="1:18">
      <c r="A1001" s="479"/>
      <c r="B1001" s="480"/>
      <c r="C1001" s="479"/>
      <c r="D1001" s="479"/>
      <c r="E1001" s="429"/>
      <c r="F1001" s="420"/>
      <c r="G1001" s="420"/>
      <c r="H1001" s="420"/>
      <c r="I1001" s="420"/>
      <c r="J1001" s="420"/>
      <c r="K1001" s="420"/>
      <c r="L1001" s="420"/>
      <c r="M1001" s="420"/>
      <c r="N1001" s="420"/>
      <c r="O1001" s="420"/>
      <c r="P1001" s="420"/>
      <c r="Q1001" s="420"/>
      <c r="R1001" s="420"/>
    </row>
    <row r="1002" spans="1:18">
      <c r="A1002" s="479"/>
      <c r="B1002" s="480"/>
      <c r="C1002" s="479"/>
      <c r="D1002" s="479"/>
      <c r="E1002" s="429"/>
      <c r="F1002" s="420"/>
      <c r="G1002" s="420"/>
      <c r="H1002" s="420"/>
      <c r="I1002" s="420"/>
      <c r="J1002" s="420"/>
      <c r="K1002" s="420"/>
      <c r="L1002" s="420"/>
      <c r="M1002" s="420"/>
      <c r="N1002" s="420"/>
      <c r="O1002" s="420"/>
      <c r="P1002" s="420"/>
      <c r="Q1002" s="420"/>
      <c r="R1002" s="420"/>
    </row>
    <row r="1003" spans="1:18">
      <c r="A1003" s="479"/>
      <c r="B1003" s="480"/>
      <c r="C1003" s="479"/>
      <c r="D1003" s="479"/>
      <c r="E1003" s="429"/>
      <c r="F1003" s="420"/>
      <c r="G1003" s="420"/>
      <c r="H1003" s="420"/>
      <c r="I1003" s="420"/>
      <c r="J1003" s="420"/>
      <c r="K1003" s="420"/>
      <c r="L1003" s="420"/>
      <c r="M1003" s="420"/>
      <c r="N1003" s="420"/>
      <c r="O1003" s="420"/>
      <c r="P1003" s="420"/>
      <c r="Q1003" s="420"/>
      <c r="R1003" s="420"/>
    </row>
    <row r="1004" spans="1:18">
      <c r="A1004" s="479"/>
      <c r="B1004" s="480"/>
      <c r="C1004" s="479"/>
      <c r="D1004" s="479"/>
      <c r="E1004" s="429"/>
      <c r="F1004" s="420"/>
      <c r="G1004" s="420"/>
      <c r="H1004" s="420"/>
      <c r="I1004" s="420"/>
      <c r="J1004" s="420"/>
      <c r="K1004" s="420"/>
      <c r="L1004" s="420"/>
      <c r="M1004" s="420"/>
      <c r="N1004" s="420"/>
      <c r="O1004" s="420"/>
      <c r="P1004" s="420"/>
      <c r="Q1004" s="420"/>
      <c r="R1004" s="420"/>
    </row>
    <row r="1005" spans="1:18">
      <c r="A1005" s="479"/>
      <c r="B1005" s="480"/>
      <c r="C1005" s="479"/>
      <c r="D1005" s="479"/>
      <c r="E1005" s="429"/>
      <c r="F1005" s="420"/>
      <c r="G1005" s="420"/>
      <c r="H1005" s="420"/>
      <c r="I1005" s="420"/>
      <c r="J1005" s="420"/>
      <c r="K1005" s="420"/>
      <c r="L1005" s="420"/>
      <c r="M1005" s="420"/>
      <c r="N1005" s="420"/>
      <c r="O1005" s="420"/>
      <c r="P1005" s="420"/>
      <c r="Q1005" s="420"/>
      <c r="R1005" s="420"/>
    </row>
    <row r="1006" spans="1:18">
      <c r="A1006" s="479"/>
      <c r="B1006" s="480"/>
      <c r="C1006" s="479"/>
      <c r="D1006" s="479"/>
      <c r="E1006" s="429"/>
      <c r="F1006" s="420"/>
      <c r="G1006" s="420"/>
      <c r="H1006" s="420"/>
      <c r="I1006" s="420"/>
      <c r="J1006" s="420"/>
      <c r="K1006" s="420"/>
      <c r="L1006" s="420"/>
      <c r="M1006" s="420"/>
      <c r="N1006" s="420"/>
      <c r="O1006" s="420"/>
      <c r="P1006" s="420"/>
      <c r="Q1006" s="420"/>
      <c r="R1006" s="420"/>
    </row>
    <row r="1007" spans="1:18">
      <c r="A1007" s="479"/>
      <c r="B1007" s="480"/>
      <c r="C1007" s="479"/>
      <c r="D1007" s="479"/>
      <c r="E1007" s="429"/>
      <c r="F1007" s="420"/>
      <c r="G1007" s="420"/>
      <c r="H1007" s="420"/>
      <c r="I1007" s="420"/>
      <c r="J1007" s="420"/>
      <c r="K1007" s="420"/>
      <c r="L1007" s="420"/>
      <c r="M1007" s="420"/>
      <c r="N1007" s="420"/>
      <c r="O1007" s="420"/>
      <c r="P1007" s="420"/>
      <c r="Q1007" s="420"/>
      <c r="R1007" s="420"/>
    </row>
    <row r="1008" spans="1:18">
      <c r="A1008" s="479"/>
      <c r="B1008" s="480"/>
      <c r="C1008" s="479"/>
      <c r="D1008" s="479"/>
      <c r="E1008" s="429"/>
      <c r="F1008" s="420"/>
      <c r="G1008" s="420"/>
      <c r="H1008" s="420"/>
      <c r="I1008" s="420"/>
      <c r="J1008" s="420"/>
      <c r="K1008" s="420"/>
      <c r="L1008" s="420"/>
      <c r="M1008" s="420"/>
      <c r="N1008" s="420"/>
      <c r="O1008" s="420"/>
      <c r="P1008" s="420"/>
      <c r="Q1008" s="420"/>
      <c r="R1008" s="420"/>
    </row>
    <row r="1009" spans="1:18">
      <c r="A1009" s="479"/>
      <c r="B1009" s="480"/>
      <c r="C1009" s="479"/>
      <c r="D1009" s="479"/>
      <c r="E1009" s="429"/>
      <c r="F1009" s="420"/>
      <c r="G1009" s="420"/>
      <c r="H1009" s="420"/>
      <c r="I1009" s="420"/>
      <c r="J1009" s="420"/>
      <c r="K1009" s="420"/>
      <c r="L1009" s="420"/>
      <c r="M1009" s="420"/>
      <c r="N1009" s="420"/>
      <c r="O1009" s="420"/>
      <c r="P1009" s="420"/>
      <c r="Q1009" s="420"/>
      <c r="R1009" s="420"/>
    </row>
    <row r="1010" spans="1:18">
      <c r="A1010" s="479"/>
      <c r="B1010" s="480"/>
      <c r="C1010" s="479"/>
      <c r="D1010" s="479"/>
      <c r="E1010" s="429"/>
      <c r="F1010" s="420"/>
      <c r="G1010" s="420"/>
      <c r="H1010" s="420"/>
      <c r="I1010" s="420"/>
      <c r="J1010" s="420"/>
      <c r="K1010" s="420"/>
      <c r="L1010" s="420"/>
      <c r="M1010" s="420"/>
      <c r="N1010" s="420"/>
      <c r="O1010" s="420"/>
      <c r="P1010" s="420"/>
      <c r="Q1010" s="420"/>
      <c r="R1010" s="420"/>
    </row>
    <row r="1011" spans="1:18">
      <c r="A1011" s="479"/>
      <c r="B1011" s="480"/>
      <c r="C1011" s="479"/>
      <c r="D1011" s="479"/>
      <c r="E1011" s="429"/>
      <c r="F1011" s="420"/>
      <c r="G1011" s="420"/>
      <c r="H1011" s="420"/>
      <c r="I1011" s="420"/>
      <c r="J1011" s="420"/>
      <c r="K1011" s="420"/>
      <c r="L1011" s="420"/>
      <c r="M1011" s="420"/>
      <c r="N1011" s="420"/>
      <c r="O1011" s="420"/>
      <c r="P1011" s="420"/>
      <c r="Q1011" s="420"/>
      <c r="R1011" s="420"/>
    </row>
    <row r="1012" spans="1:18">
      <c r="A1012" s="479"/>
      <c r="B1012" s="480"/>
      <c r="C1012" s="479"/>
      <c r="D1012" s="479"/>
      <c r="E1012" s="429"/>
      <c r="F1012" s="420"/>
      <c r="G1012" s="420"/>
      <c r="H1012" s="420"/>
      <c r="I1012" s="420"/>
      <c r="J1012" s="420"/>
      <c r="K1012" s="420"/>
      <c r="L1012" s="420"/>
      <c r="M1012" s="420"/>
      <c r="N1012" s="420"/>
      <c r="O1012" s="420"/>
      <c r="P1012" s="420"/>
      <c r="Q1012" s="420"/>
      <c r="R1012" s="420"/>
    </row>
  </sheetData>
  <sheetProtection algorithmName="SHA-512" hashValue="azES/GdW8UJqd6KwCYwk6BUhOm+6sCFUCL2biXKZ1RyzF8XTpkbASZUdrmqrpkMWpTLAEnESRcmyFosx91GoCQ==" saltValue="fIluHbmYo9vPyLNUXCIvx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BF919-6E33-9F42-845A-936C0B4D0974}">
  <dimension ref="A1:J56"/>
  <sheetViews>
    <sheetView topLeftCell="L16" zoomScaleNormal="85" workbookViewId="0">
      <selection activeCell="L16" sqref="L16"/>
    </sheetView>
  </sheetViews>
  <sheetFormatPr defaultColWidth="11.42578125" defaultRowHeight="15"/>
  <cols>
    <col min="1" max="1" width="5.140625" customWidth="1"/>
    <col min="3" max="3" width="41" customWidth="1"/>
    <col min="5" max="5" width="13.85546875" customWidth="1"/>
    <col min="6" max="6" width="9.85546875" customWidth="1"/>
    <col min="7" max="7" width="16.7109375" customWidth="1"/>
    <col min="8" max="8" width="22.85546875" customWidth="1"/>
    <col min="9" max="9" width="11.140625" customWidth="1"/>
    <col min="10" max="10" width="4.140625" customWidth="1"/>
  </cols>
  <sheetData>
    <row r="1" spans="1:9" ht="96" customHeight="1">
      <c r="A1" s="604"/>
      <c r="B1" s="605"/>
      <c r="C1" s="605"/>
      <c r="D1" s="605"/>
      <c r="E1" s="605"/>
      <c r="F1" s="605"/>
      <c r="G1" s="605"/>
      <c r="H1" s="605"/>
      <c r="I1" s="606"/>
    </row>
    <row r="2" spans="1:9">
      <c r="A2" s="67"/>
      <c r="B2" s="76"/>
      <c r="C2" s="76"/>
      <c r="D2" s="76"/>
      <c r="E2" s="76"/>
      <c r="F2" s="76"/>
      <c r="G2" s="76"/>
      <c r="H2" s="76"/>
      <c r="I2" s="68"/>
    </row>
    <row r="3" spans="1:9">
      <c r="A3" s="590" t="s">
        <v>0</v>
      </c>
      <c r="B3" s="591"/>
      <c r="C3" s="591"/>
      <c r="D3" s="591"/>
      <c r="E3" s="591"/>
      <c r="F3" s="591"/>
      <c r="G3" s="591"/>
      <c r="H3" s="591"/>
      <c r="I3" s="68"/>
    </row>
    <row r="4" spans="1:9">
      <c r="A4" s="67"/>
      <c r="B4" s="76"/>
      <c r="C4" s="76"/>
      <c r="D4" s="76"/>
      <c r="E4" s="76"/>
      <c r="F4" s="76"/>
      <c r="G4" s="76"/>
      <c r="H4" s="76"/>
      <c r="I4" s="68"/>
    </row>
    <row r="5" spans="1:9" ht="26.1">
      <c r="A5" s="67"/>
      <c r="B5" s="69" t="s">
        <v>1</v>
      </c>
      <c r="C5" s="69" t="s">
        <v>2</v>
      </c>
      <c r="D5" s="69" t="s">
        <v>3</v>
      </c>
      <c r="E5" s="84" t="s">
        <v>4</v>
      </c>
      <c r="F5" s="607" t="s">
        <v>5</v>
      </c>
      <c r="G5" s="608"/>
      <c r="H5" s="69" t="s">
        <v>6</v>
      </c>
      <c r="I5" s="68"/>
    </row>
    <row r="6" spans="1:9">
      <c r="A6" s="70"/>
      <c r="B6" s="71">
        <v>1</v>
      </c>
      <c r="C6" s="89" t="s">
        <v>4484</v>
      </c>
      <c r="D6" s="90" t="s">
        <v>8</v>
      </c>
      <c r="E6" s="91">
        <v>1</v>
      </c>
      <c r="F6" s="610">
        <f>'COMPONENTE 1 - OBRA PROYECTADO'!G111+'COMPONENTE 1 - OBRA PROYECTADO'!G112</f>
        <v>2649474271.05548</v>
      </c>
      <c r="G6" s="611"/>
      <c r="H6" s="81">
        <f>'COMPONENTE 1 - OBRA PROYECTADO'!K111+'COMPONENTE 1 - OBRA PROYECTADO'!K112</f>
        <v>0</v>
      </c>
      <c r="I6" s="68"/>
    </row>
    <row r="7" spans="1:9">
      <c r="A7" s="70"/>
      <c r="B7" s="71">
        <v>2</v>
      </c>
      <c r="C7" s="275" t="s">
        <v>4485</v>
      </c>
      <c r="D7" s="90" t="s">
        <v>8</v>
      </c>
      <c r="E7" s="91">
        <v>1</v>
      </c>
      <c r="F7" s="610">
        <f>'COMPONENTE 1 - OBRA PROYECTADO'!G113</f>
        <v>13401523507.076086</v>
      </c>
      <c r="G7" s="611"/>
      <c r="H7" s="81">
        <f>'COMPONENTE 1 - OBRA PROYECTADO'!K113</f>
        <v>0</v>
      </c>
      <c r="I7" s="68"/>
    </row>
    <row r="8" spans="1:9">
      <c r="A8" s="70"/>
      <c r="B8" s="576">
        <v>3</v>
      </c>
      <c r="C8" s="577" t="s">
        <v>9</v>
      </c>
      <c r="D8" s="576" t="s">
        <v>10</v>
      </c>
      <c r="E8" s="576" t="s">
        <v>11</v>
      </c>
      <c r="F8" s="579">
        <f>'COMPONENTE 1 - OBRA'!G1815</f>
        <v>0.15359999999999999</v>
      </c>
      <c r="G8" s="580">
        <f>($F$6)*F8</f>
        <v>406959248.03412169</v>
      </c>
      <c r="H8" s="581">
        <f>($H$6+$H$7)*F8</f>
        <v>0</v>
      </c>
      <c r="I8" s="92"/>
    </row>
    <row r="9" spans="1:9">
      <c r="A9" s="70"/>
      <c r="B9" s="576">
        <v>4</v>
      </c>
      <c r="C9" s="577" t="s">
        <v>12</v>
      </c>
      <c r="D9" s="576" t="s">
        <v>10</v>
      </c>
      <c r="E9" s="576" t="s">
        <v>13</v>
      </c>
      <c r="F9" s="579">
        <v>0.02</v>
      </c>
      <c r="G9" s="580">
        <f>($F$6)*F9</f>
        <v>52989485.421109602</v>
      </c>
      <c r="H9" s="581">
        <f t="shared" ref="H9:H10" si="0">($H$6+$H$7)*F9</f>
        <v>0</v>
      </c>
      <c r="I9" s="68"/>
    </row>
    <row r="10" spans="1:9">
      <c r="A10" s="70"/>
      <c r="B10" s="576">
        <v>5</v>
      </c>
      <c r="C10" s="577" t="s">
        <v>14</v>
      </c>
      <c r="D10" s="576" t="s">
        <v>10</v>
      </c>
      <c r="E10" s="576" t="s">
        <v>15</v>
      </c>
      <c r="F10" s="579">
        <f>'COMPONENTE 1 - OBRA'!G1816</f>
        <v>0.05</v>
      </c>
      <c r="G10" s="580">
        <f>($F$6)*F10</f>
        <v>132473713.55277401</v>
      </c>
      <c r="H10" s="581">
        <f t="shared" si="0"/>
        <v>0</v>
      </c>
      <c r="I10" s="68"/>
    </row>
    <row r="11" spans="1:9">
      <c r="A11" s="70"/>
      <c r="B11" s="576">
        <v>6</v>
      </c>
      <c r="C11" s="577" t="s">
        <v>16</v>
      </c>
      <c r="D11" s="576" t="s">
        <v>8</v>
      </c>
      <c r="E11" s="578">
        <v>1</v>
      </c>
      <c r="F11" s="598">
        <v>31725141</v>
      </c>
      <c r="G11" s="599"/>
      <c r="H11" s="581"/>
      <c r="I11" s="87"/>
    </row>
    <row r="12" spans="1:9">
      <c r="A12" s="70"/>
      <c r="B12" s="576">
        <v>8</v>
      </c>
      <c r="C12" s="577" t="s">
        <v>18</v>
      </c>
      <c r="D12" s="576" t="s">
        <v>8</v>
      </c>
      <c r="E12" s="578">
        <v>1</v>
      </c>
      <c r="F12" s="625">
        <v>203445075</v>
      </c>
      <c r="G12" s="626"/>
      <c r="H12" s="581"/>
      <c r="I12" s="68"/>
    </row>
    <row r="13" spans="1:9">
      <c r="A13" s="70"/>
      <c r="B13" s="597" t="s">
        <v>20</v>
      </c>
      <c r="C13" s="597"/>
      <c r="D13" s="597"/>
      <c r="E13" s="85"/>
      <c r="F13" s="627">
        <f>F6+F7+G8+G9+G10+F11+F12</f>
        <v>16878590441.139572</v>
      </c>
      <c r="G13" s="627"/>
      <c r="H13" s="277">
        <f>SUM(H6:H12)</f>
        <v>0</v>
      </c>
      <c r="I13" s="68"/>
    </row>
    <row r="14" spans="1:9">
      <c r="A14" s="70"/>
      <c r="B14" s="273"/>
      <c r="C14" s="273"/>
      <c r="D14" s="273"/>
      <c r="E14" s="273"/>
      <c r="F14" s="276"/>
      <c r="G14" s="276"/>
      <c r="H14" s="274"/>
      <c r="I14" s="68"/>
    </row>
    <row r="15" spans="1:9">
      <c r="A15" s="70"/>
      <c r="E15" s="93"/>
      <c r="F15" s="583"/>
      <c r="G15" s="584"/>
      <c r="I15" s="68"/>
    </row>
    <row r="16" spans="1:9" ht="26.1">
      <c r="A16" s="70"/>
      <c r="B16" s="69" t="s">
        <v>1</v>
      </c>
      <c r="C16" s="69" t="s">
        <v>2</v>
      </c>
      <c r="D16" s="69" t="s">
        <v>3</v>
      </c>
      <c r="E16" s="84" t="s">
        <v>4</v>
      </c>
      <c r="F16" s="607" t="s">
        <v>21</v>
      </c>
      <c r="G16" s="608"/>
      <c r="H16" s="69" t="s">
        <v>22</v>
      </c>
      <c r="I16" s="68"/>
    </row>
    <row r="17" spans="1:10">
      <c r="A17" s="70"/>
      <c r="B17" s="75">
        <v>9</v>
      </c>
      <c r="C17" s="82" t="s">
        <v>23</v>
      </c>
      <c r="D17" s="71" t="s">
        <v>8</v>
      </c>
      <c r="E17" s="86">
        <v>1</v>
      </c>
      <c r="F17" s="592">
        <v>1406514773.3900001</v>
      </c>
      <c r="G17" s="593"/>
      <c r="H17" s="81">
        <f>'COMPONENTE 1 - TECNOLOGIA'!F40</f>
        <v>0</v>
      </c>
      <c r="I17" s="68"/>
      <c r="J17" s="95"/>
    </row>
    <row r="18" spans="1:10">
      <c r="A18" s="70"/>
      <c r="B18" s="75">
        <v>10</v>
      </c>
      <c r="C18" s="82" t="s">
        <v>24</v>
      </c>
      <c r="D18" s="71" t="s">
        <v>8</v>
      </c>
      <c r="E18" s="86">
        <v>0</v>
      </c>
      <c r="F18" s="592">
        <v>1722664621.7918313</v>
      </c>
      <c r="G18" s="593"/>
      <c r="H18" s="81">
        <f>'COMPONENTE 1 - TECNOLOGIA'!F52</f>
        <v>0</v>
      </c>
      <c r="I18" s="68"/>
      <c r="J18" s="95"/>
    </row>
    <row r="19" spans="1:10">
      <c r="A19" s="70"/>
      <c r="B19" s="75">
        <v>11</v>
      </c>
      <c r="C19" s="82" t="s">
        <v>25</v>
      </c>
      <c r="D19" s="71" t="s">
        <v>8</v>
      </c>
      <c r="E19" s="86">
        <v>0</v>
      </c>
      <c r="F19" s="592">
        <v>3615307527.5100002</v>
      </c>
      <c r="G19" s="593"/>
      <c r="H19" s="81">
        <f>'COMPONENTE 1 - TECNOLOGIA'!F64</f>
        <v>0</v>
      </c>
      <c r="I19" s="68"/>
      <c r="J19" s="95"/>
    </row>
    <row r="20" spans="1:10">
      <c r="A20" s="70"/>
      <c r="B20" s="75">
        <v>12</v>
      </c>
      <c r="C20" s="82" t="s">
        <v>26</v>
      </c>
      <c r="D20" s="71" t="s">
        <v>8</v>
      </c>
      <c r="E20" s="86">
        <v>0</v>
      </c>
      <c r="F20" s="592">
        <v>2200575329.6100001</v>
      </c>
      <c r="G20" s="593"/>
      <c r="H20" s="81">
        <f>'COMPONENTE 1 - TECNOLOGIA'!F73</f>
        <v>0</v>
      </c>
      <c r="I20" s="68"/>
      <c r="J20" s="95"/>
    </row>
    <row r="21" spans="1:10">
      <c r="A21" s="70"/>
      <c r="B21" s="75">
        <v>13</v>
      </c>
      <c r="C21" s="82" t="s">
        <v>27</v>
      </c>
      <c r="D21" s="71" t="s">
        <v>8</v>
      </c>
      <c r="E21" s="86">
        <v>0</v>
      </c>
      <c r="F21" s="592">
        <v>1735484410.3699999</v>
      </c>
      <c r="G21" s="593"/>
      <c r="H21" s="81">
        <f>'COMPONENTE 1 - TECNOLOGIA'!F93</f>
        <v>0</v>
      </c>
      <c r="I21" s="68"/>
      <c r="J21" s="95"/>
    </row>
    <row r="22" spans="1:10">
      <c r="A22" s="70"/>
      <c r="B22" s="75">
        <v>14</v>
      </c>
      <c r="C22" s="82" t="s">
        <v>28</v>
      </c>
      <c r="D22" s="71" t="s">
        <v>8</v>
      </c>
      <c r="E22" s="86">
        <v>0</v>
      </c>
      <c r="F22" s="592">
        <v>2138192255.6076794</v>
      </c>
      <c r="G22" s="593"/>
      <c r="H22" s="81">
        <f>'COMPONENTE 1 - TECNOLOGIA'!F121</f>
        <v>0</v>
      </c>
      <c r="I22" s="68"/>
      <c r="J22" s="95"/>
    </row>
    <row r="23" spans="1:10">
      <c r="A23" s="70"/>
      <c r="B23" s="75">
        <v>15</v>
      </c>
      <c r="C23" s="82" t="s">
        <v>29</v>
      </c>
      <c r="D23" s="71" t="s">
        <v>8</v>
      </c>
      <c r="E23" s="86">
        <v>0</v>
      </c>
      <c r="F23" s="592">
        <v>14224480322.487965</v>
      </c>
      <c r="G23" s="593"/>
      <c r="H23" s="81">
        <f>'COMPONENTE 1 - TECNOLOGIA'!F163</f>
        <v>0</v>
      </c>
      <c r="I23" s="68"/>
      <c r="J23" s="95"/>
    </row>
    <row r="24" spans="1:10">
      <c r="A24" s="70"/>
      <c r="B24" s="75">
        <v>16</v>
      </c>
      <c r="C24" s="82" t="s">
        <v>30</v>
      </c>
      <c r="D24" s="71" t="s">
        <v>8</v>
      </c>
      <c r="E24" s="86">
        <v>0</v>
      </c>
      <c r="F24" s="592">
        <v>1509027134.447485</v>
      </c>
      <c r="G24" s="593"/>
      <c r="H24" s="81">
        <f>'COMPONENTE 1 - TECNOLOGIA'!F192</f>
        <v>0</v>
      </c>
      <c r="I24" s="68"/>
      <c r="J24" s="95"/>
    </row>
    <row r="25" spans="1:10">
      <c r="A25" s="70"/>
      <c r="B25" s="75">
        <v>17</v>
      </c>
      <c r="C25" s="82" t="s">
        <v>31</v>
      </c>
      <c r="D25" s="71" t="s">
        <v>8</v>
      </c>
      <c r="E25" s="86">
        <v>0</v>
      </c>
      <c r="F25" s="592">
        <v>2683379571.04</v>
      </c>
      <c r="G25" s="593"/>
      <c r="H25" s="81">
        <f>'COMPONENTE 1 - TECNOLOGIA'!F234</f>
        <v>0</v>
      </c>
      <c r="I25" s="68"/>
      <c r="J25" s="95"/>
    </row>
    <row r="26" spans="1:10">
      <c r="A26" s="70"/>
      <c r="B26" s="75">
        <v>18</v>
      </c>
      <c r="C26" s="82" t="s">
        <v>32</v>
      </c>
      <c r="D26" s="71" t="s">
        <v>8</v>
      </c>
      <c r="E26" s="86">
        <v>0</v>
      </c>
      <c r="F26" s="592">
        <v>11628705767.519999</v>
      </c>
      <c r="G26" s="593"/>
      <c r="H26" s="81">
        <f>'COMPONENTE 1 - TECNOLOGIA'!F287</f>
        <v>0</v>
      </c>
      <c r="I26" s="68"/>
      <c r="J26" s="95"/>
    </row>
    <row r="27" spans="1:10">
      <c r="A27" s="70"/>
      <c r="B27" s="75">
        <v>19</v>
      </c>
      <c r="C27" s="82" t="s">
        <v>33</v>
      </c>
      <c r="D27" s="71" t="s">
        <v>8</v>
      </c>
      <c r="E27" s="86">
        <v>1</v>
      </c>
      <c r="F27" s="592">
        <v>1186753275.4459279</v>
      </c>
      <c r="G27" s="593"/>
      <c r="H27" s="81">
        <f>('COMPONENTE 1 - TECNOLOGIA'!F313*3+'COMPONENTE 1 - TECNOLOGIA'!F314)*1.19</f>
        <v>0</v>
      </c>
      <c r="I27" s="68"/>
      <c r="J27" s="95"/>
    </row>
    <row r="28" spans="1:10">
      <c r="A28" s="70"/>
      <c r="B28" s="75">
        <v>20</v>
      </c>
      <c r="C28" s="82" t="s">
        <v>34</v>
      </c>
      <c r="D28" s="71" t="s">
        <v>8</v>
      </c>
      <c r="E28" s="86">
        <v>0</v>
      </c>
      <c r="F28" s="592">
        <v>478013573.50830305</v>
      </c>
      <c r="G28" s="593"/>
      <c r="H28" s="81">
        <f>'COMPONENTE 1 - TECNOLOGIA'!F334</f>
        <v>0</v>
      </c>
      <c r="I28" s="68"/>
      <c r="J28" s="95"/>
    </row>
    <row r="29" spans="1:10">
      <c r="A29" s="70"/>
      <c r="B29" s="75">
        <v>21</v>
      </c>
      <c r="C29" s="82" t="s">
        <v>35</v>
      </c>
      <c r="D29" s="71" t="s">
        <v>8</v>
      </c>
      <c r="E29" s="86">
        <v>1</v>
      </c>
      <c r="F29" s="592">
        <v>272017544.15799934</v>
      </c>
      <c r="G29" s="593"/>
      <c r="H29" s="81">
        <f>'COMPONENTE 1 - TECNOLOGIA'!F345</f>
        <v>0</v>
      </c>
      <c r="I29" s="68"/>
      <c r="J29" s="95"/>
    </row>
    <row r="30" spans="1:10">
      <c r="A30" s="70"/>
      <c r="B30" s="75">
        <v>22</v>
      </c>
      <c r="C30" s="82" t="s">
        <v>36</v>
      </c>
      <c r="D30" s="71" t="s">
        <v>8</v>
      </c>
      <c r="E30" s="86">
        <v>0</v>
      </c>
      <c r="F30" s="592">
        <v>682646759.14999998</v>
      </c>
      <c r="G30" s="593"/>
      <c r="H30" s="81">
        <f>'COMPONENTE 1 - TECNOLOGIA'!F363</f>
        <v>0</v>
      </c>
      <c r="I30" s="68"/>
      <c r="J30" s="95"/>
    </row>
    <row r="31" spans="1:10">
      <c r="A31" s="70"/>
      <c r="B31" s="75">
        <v>23</v>
      </c>
      <c r="C31" s="82" t="s">
        <v>37</v>
      </c>
      <c r="D31" s="71" t="s">
        <v>8</v>
      </c>
      <c r="E31" s="86">
        <v>0</v>
      </c>
      <c r="F31" s="592">
        <v>258668247.32723105</v>
      </c>
      <c r="G31" s="593"/>
      <c r="H31" s="81">
        <f>'COMPONENTE 1 - TECNOLOGIA'!F374</f>
        <v>0</v>
      </c>
      <c r="I31" s="68"/>
      <c r="J31" s="95"/>
    </row>
    <row r="32" spans="1:10">
      <c r="A32" s="70"/>
      <c r="B32" s="75">
        <v>24</v>
      </c>
      <c r="C32" s="82" t="s">
        <v>38</v>
      </c>
      <c r="D32" s="71" t="s">
        <v>8</v>
      </c>
      <c r="E32" s="86">
        <v>1</v>
      </c>
      <c r="F32" s="592">
        <v>30445416865.07</v>
      </c>
      <c r="G32" s="593"/>
      <c r="H32" s="81">
        <f>'COMPONENTE 1 - TECNOLOGIA'!F424</f>
        <v>0</v>
      </c>
      <c r="I32" s="68"/>
      <c r="J32" s="95"/>
    </row>
    <row r="33" spans="1:10">
      <c r="A33" s="70"/>
      <c r="B33" s="75">
        <v>25</v>
      </c>
      <c r="C33" s="82" t="s">
        <v>39</v>
      </c>
      <c r="D33" s="71" t="s">
        <v>8</v>
      </c>
      <c r="E33" s="86">
        <v>0</v>
      </c>
      <c r="F33" s="592">
        <v>947528726.62385237</v>
      </c>
      <c r="G33" s="593"/>
      <c r="H33" s="81">
        <f>'COMPONENTE 1 - TECNOLOGIA'!F470</f>
        <v>0</v>
      </c>
      <c r="I33" s="68"/>
      <c r="J33" s="95"/>
    </row>
    <row r="34" spans="1:10">
      <c r="A34" s="70"/>
      <c r="B34" s="75">
        <v>26</v>
      </c>
      <c r="C34" s="96" t="s">
        <v>40</v>
      </c>
      <c r="D34" s="97" t="s">
        <v>8</v>
      </c>
      <c r="E34" s="98">
        <v>0</v>
      </c>
      <c r="F34" s="600">
        <v>1416211639.26</v>
      </c>
      <c r="G34" s="601"/>
      <c r="H34" s="81">
        <f>'COMPONENTE 1 - TECNOLOGIA'!F479</f>
        <v>0</v>
      </c>
      <c r="I34" s="68"/>
      <c r="J34" s="95"/>
    </row>
    <row r="35" spans="1:10">
      <c r="A35" s="70"/>
      <c r="B35" s="99">
        <v>27</v>
      </c>
      <c r="C35" s="96" t="s">
        <v>4486</v>
      </c>
      <c r="D35" s="97" t="s">
        <v>8</v>
      </c>
      <c r="E35" s="98">
        <v>1</v>
      </c>
      <c r="F35" s="600">
        <v>2800881220.3600001</v>
      </c>
      <c r="G35" s="601"/>
      <c r="H35" s="81">
        <f>'COMPONENTE 1 - TECNOLOGIA'!F504</f>
        <v>0</v>
      </c>
      <c r="I35" s="68"/>
      <c r="J35" s="95"/>
    </row>
    <row r="36" spans="1:10">
      <c r="A36" s="70"/>
      <c r="B36" s="594" t="s">
        <v>41</v>
      </c>
      <c r="C36" s="595"/>
      <c r="D36" s="595"/>
      <c r="E36" s="596"/>
      <c r="F36" s="602">
        <f>E17*F17+E18*F18+E19*F19+E20*F20+E21*F21+E22*F22+E23*F23+E24*F24+E25*F25+E26*F26+E27*F27+E28*F28+E29*F29+E30*F30+E31*F31+E32*F32+E33*F33+E34*F34+E35*F35</f>
        <v>36111583678.423927</v>
      </c>
      <c r="G36" s="603"/>
      <c r="H36" s="80">
        <f>SUM(H17:H34)</f>
        <v>0</v>
      </c>
      <c r="I36" s="68"/>
    </row>
    <row r="37" spans="1:10">
      <c r="A37" s="70"/>
      <c r="I37" s="68"/>
    </row>
    <row r="38" spans="1:10">
      <c r="A38" s="67"/>
      <c r="B38" s="76"/>
      <c r="C38" s="76"/>
      <c r="D38" s="76"/>
      <c r="E38" s="76"/>
      <c r="H38" s="76"/>
      <c r="I38" s="68"/>
    </row>
    <row r="39" spans="1:10" ht="15.95" thickBot="1">
      <c r="A39" s="67"/>
      <c r="B39" s="76"/>
      <c r="C39" s="76"/>
      <c r="D39" s="76"/>
      <c r="E39" s="93"/>
      <c r="H39" s="76"/>
      <c r="I39" s="68"/>
    </row>
    <row r="40" spans="1:10" ht="15.95" thickBot="1">
      <c r="A40" s="67"/>
      <c r="B40" s="585" t="s">
        <v>42</v>
      </c>
      <c r="C40" s="586"/>
      <c r="D40" s="586"/>
      <c r="E40" s="587"/>
      <c r="F40" s="628">
        <f>F36+F13</f>
        <v>52990174119.563499</v>
      </c>
      <c r="G40" s="603"/>
      <c r="H40" s="80"/>
      <c r="I40" s="68"/>
    </row>
    <row r="41" spans="1:10">
      <c r="A41" s="67"/>
      <c r="B41" s="76"/>
      <c r="C41" s="76"/>
      <c r="D41" s="76"/>
      <c r="E41" s="94"/>
      <c r="F41" s="94"/>
      <c r="G41" s="94"/>
      <c r="H41" s="76"/>
      <c r="I41" s="68"/>
    </row>
    <row r="42" spans="1:10">
      <c r="A42" s="67"/>
      <c r="B42" s="76"/>
      <c r="C42" s="76"/>
      <c r="D42" s="76"/>
      <c r="E42" s="76"/>
      <c r="F42" s="76"/>
      <c r="G42" s="76"/>
      <c r="H42" s="76"/>
      <c r="I42" s="68"/>
    </row>
    <row r="43" spans="1:10">
      <c r="A43" s="67"/>
      <c r="B43" s="76"/>
      <c r="C43" s="76"/>
      <c r="D43" s="76"/>
      <c r="E43" s="76"/>
      <c r="F43" s="76"/>
      <c r="G43" s="76"/>
      <c r="H43" s="76"/>
      <c r="I43" s="68"/>
    </row>
    <row r="44" spans="1:10" ht="14.45" customHeight="1">
      <c r="A44" s="67"/>
      <c r="B44" s="83" t="s">
        <v>43</v>
      </c>
      <c r="C44" s="76"/>
      <c r="D44" s="619"/>
      <c r="E44" s="619"/>
      <c r="F44" s="619"/>
      <c r="G44" s="619"/>
      <c r="H44" s="619"/>
      <c r="I44" s="68"/>
    </row>
    <row r="45" spans="1:10" ht="14.45" customHeight="1">
      <c r="A45" s="67"/>
      <c r="B45" s="83" t="s">
        <v>44</v>
      </c>
      <c r="C45" s="76"/>
      <c r="D45" s="619"/>
      <c r="E45" s="619"/>
      <c r="F45" s="619"/>
      <c r="G45" s="619"/>
      <c r="H45" s="619"/>
      <c r="I45" s="68"/>
    </row>
    <row r="46" spans="1:10" ht="14.45" customHeight="1">
      <c r="A46" s="67"/>
      <c r="B46" s="83" t="s">
        <v>45</v>
      </c>
      <c r="C46" s="76"/>
      <c r="D46" s="619"/>
      <c r="E46" s="619"/>
      <c r="F46" s="619"/>
      <c r="G46" s="619"/>
      <c r="H46" s="619"/>
      <c r="I46" s="68"/>
    </row>
    <row r="47" spans="1:10">
      <c r="A47" s="67"/>
      <c r="B47" s="83" t="s">
        <v>46</v>
      </c>
      <c r="C47" s="76"/>
      <c r="D47" s="619"/>
      <c r="E47" s="619"/>
      <c r="F47" s="619"/>
      <c r="G47" s="619"/>
      <c r="H47" s="619"/>
      <c r="I47" s="68"/>
    </row>
    <row r="48" spans="1:10" ht="14.45" customHeight="1">
      <c r="A48" s="67"/>
      <c r="B48" s="83" t="s">
        <v>47</v>
      </c>
      <c r="C48" s="76"/>
      <c r="D48" s="619"/>
      <c r="E48" s="619"/>
      <c r="F48" s="619"/>
      <c r="G48" s="619"/>
      <c r="H48" s="619"/>
      <c r="I48" s="68"/>
    </row>
    <row r="49" spans="1:9">
      <c r="A49" s="67"/>
      <c r="B49" s="83" t="s">
        <v>48</v>
      </c>
      <c r="C49" s="76"/>
      <c r="D49" s="619"/>
      <c r="E49" s="619"/>
      <c r="F49" s="619"/>
      <c r="G49" s="619"/>
      <c r="H49" s="619"/>
      <c r="I49" s="68"/>
    </row>
    <row r="50" spans="1:9">
      <c r="A50" s="67"/>
      <c r="B50" s="76"/>
      <c r="C50" s="76"/>
      <c r="D50" s="76"/>
      <c r="E50" s="76"/>
      <c r="F50" s="76"/>
      <c r="G50" s="76"/>
      <c r="H50" s="76"/>
      <c r="I50" s="68"/>
    </row>
    <row r="51" spans="1:9">
      <c r="A51" s="77"/>
      <c r="B51" s="78"/>
      <c r="C51" s="78"/>
      <c r="D51" s="78"/>
      <c r="E51" s="78"/>
      <c r="F51" s="78"/>
      <c r="G51" s="78"/>
      <c r="H51" s="78"/>
      <c r="I51" s="79"/>
    </row>
    <row r="54" spans="1:9">
      <c r="B54" s="76"/>
      <c r="C54" s="573" t="s">
        <v>49</v>
      </c>
      <c r="D54" s="615"/>
      <c r="E54" s="616"/>
      <c r="F54" s="616"/>
      <c r="G54" s="616"/>
      <c r="H54" s="616"/>
      <c r="I54" s="617"/>
    </row>
    <row r="55" spans="1:9" ht="50.25" customHeight="1">
      <c r="B55" s="575">
        <v>1</v>
      </c>
      <c r="C55" s="574" t="s">
        <v>50</v>
      </c>
      <c r="D55" s="614" t="s">
        <v>51</v>
      </c>
      <c r="E55" s="614"/>
      <c r="F55" s="614"/>
      <c r="G55" s="614"/>
      <c r="H55" s="614"/>
      <c r="I55" s="614"/>
    </row>
    <row r="56" spans="1:9" ht="50.25" customHeight="1">
      <c r="B56" s="575">
        <v>2</v>
      </c>
      <c r="C56" s="574" t="s">
        <v>54</v>
      </c>
      <c r="D56" s="614" t="s">
        <v>55</v>
      </c>
      <c r="E56" s="614"/>
      <c r="F56" s="614"/>
      <c r="G56" s="614"/>
      <c r="H56" s="614"/>
      <c r="I56" s="614"/>
    </row>
  </sheetData>
  <mergeCells count="43">
    <mergeCell ref="D54:I54"/>
    <mergeCell ref="D55:I55"/>
    <mergeCell ref="D56:I56"/>
    <mergeCell ref="F30:G30"/>
    <mergeCell ref="F31:G31"/>
    <mergeCell ref="F32:G32"/>
    <mergeCell ref="F33:G33"/>
    <mergeCell ref="D49:H49"/>
    <mergeCell ref="B36:E36"/>
    <mergeCell ref="F36:G36"/>
    <mergeCell ref="B40:E40"/>
    <mergeCell ref="F40:G40"/>
    <mergeCell ref="D44:H44"/>
    <mergeCell ref="D45:H45"/>
    <mergeCell ref="D46:H46"/>
    <mergeCell ref="D47:H47"/>
    <mergeCell ref="D48:H48"/>
    <mergeCell ref="F35:G35"/>
    <mergeCell ref="F34:G34"/>
    <mergeCell ref="F25:G25"/>
    <mergeCell ref="F26:G26"/>
    <mergeCell ref="F27:G27"/>
    <mergeCell ref="F28:G28"/>
    <mergeCell ref="F29:G29"/>
    <mergeCell ref="A1:I1"/>
    <mergeCell ref="A3:H3"/>
    <mergeCell ref="F5:G5"/>
    <mergeCell ref="F6:G6"/>
    <mergeCell ref="F17:G17"/>
    <mergeCell ref="F7:G7"/>
    <mergeCell ref="F11:G11"/>
    <mergeCell ref="F12:G12"/>
    <mergeCell ref="B13:D13"/>
    <mergeCell ref="F13:G13"/>
    <mergeCell ref="F23:G23"/>
    <mergeCell ref="F24:G24"/>
    <mergeCell ref="F22:G22"/>
    <mergeCell ref="F15:G15"/>
    <mergeCell ref="F16:G16"/>
    <mergeCell ref="F18:G18"/>
    <mergeCell ref="F19:G19"/>
    <mergeCell ref="F20:G20"/>
    <mergeCell ref="F21:G21"/>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89306-1031-BF4B-93D1-83F42969182B}">
  <sheetPr>
    <tabColor rgb="FFFFFF00"/>
  </sheetPr>
  <dimension ref="A1:N146"/>
  <sheetViews>
    <sheetView topLeftCell="C103" zoomScale="70" zoomScaleNormal="70" workbookViewId="0">
      <selection activeCell="C71" sqref="C71"/>
    </sheetView>
  </sheetViews>
  <sheetFormatPr defaultColWidth="14.42578125" defaultRowHeight="15" outlineLevelRow="3"/>
  <cols>
    <col min="1" max="1" width="18.42578125" style="30" customWidth="1"/>
    <col min="2" max="2" width="9.42578125" style="30" customWidth="1"/>
    <col min="3" max="3" width="74.140625" style="54" customWidth="1"/>
    <col min="4" max="4" width="8.85546875" style="30" customWidth="1"/>
    <col min="5" max="5" width="10.85546875" style="30" customWidth="1"/>
    <col min="6" max="6" width="25" style="30" customWidth="1"/>
    <col min="7" max="7" width="24.42578125" style="31" customWidth="1"/>
    <col min="8" max="8" width="3.7109375" style="30" customWidth="1"/>
    <col min="9" max="9" width="10.85546875" style="31" customWidth="1"/>
    <col min="10" max="10" width="18.140625" style="2" customWidth="1"/>
    <col min="11" max="11" width="24.42578125" style="2" customWidth="1"/>
    <col min="12" max="12" width="2.85546875" style="2" customWidth="1"/>
    <col min="13" max="16384" width="14.42578125" style="1"/>
  </cols>
  <sheetData>
    <row r="1" spans="1:14">
      <c r="A1" s="38"/>
      <c r="B1" s="38"/>
      <c r="C1" s="38"/>
      <c r="D1" s="38"/>
      <c r="M1" s="2"/>
      <c r="N1" s="2"/>
    </row>
    <row r="2" spans="1:14">
      <c r="A2" s="38"/>
      <c r="B2" s="38"/>
      <c r="C2" s="38"/>
      <c r="D2" s="38"/>
      <c r="M2" s="2"/>
      <c r="N2" s="2"/>
    </row>
    <row r="3" spans="1:14">
      <c r="A3" s="38"/>
      <c r="B3" s="38"/>
      <c r="C3" s="38"/>
      <c r="D3" s="38"/>
      <c r="M3" s="2"/>
      <c r="N3" s="2"/>
    </row>
    <row r="4" spans="1:14" ht="15" customHeight="1">
      <c r="A4" s="38"/>
      <c r="B4" s="38"/>
      <c r="C4" s="32"/>
      <c r="E4" s="32"/>
      <c r="F4" s="32"/>
      <c r="G4" s="33"/>
      <c r="H4" s="32"/>
      <c r="I4" s="33"/>
      <c r="J4" s="3"/>
      <c r="K4" s="3"/>
      <c r="L4" s="3"/>
      <c r="M4" s="3"/>
      <c r="N4" s="3"/>
    </row>
    <row r="5" spans="1:14">
      <c r="A5" s="38"/>
      <c r="B5" s="38"/>
      <c r="C5" s="32"/>
      <c r="D5" s="32"/>
      <c r="G5" s="33"/>
      <c r="H5" s="32"/>
      <c r="K5" s="3"/>
      <c r="L5" s="3"/>
      <c r="M5" s="2"/>
      <c r="N5" s="3"/>
    </row>
    <row r="6" spans="1:14">
      <c r="A6" s="38"/>
      <c r="B6" s="38"/>
      <c r="C6" s="32"/>
      <c r="D6" s="32"/>
      <c r="G6" s="33"/>
      <c r="H6" s="32"/>
      <c r="K6" s="3"/>
      <c r="L6" s="3"/>
      <c r="M6" s="2"/>
      <c r="N6" s="3"/>
    </row>
    <row r="7" spans="1:14">
      <c r="A7" s="38"/>
      <c r="B7" s="38"/>
      <c r="C7" s="32"/>
      <c r="D7" s="32"/>
      <c r="E7" s="32"/>
      <c r="F7" s="32"/>
      <c r="G7" s="33"/>
      <c r="H7" s="32"/>
      <c r="I7" s="33"/>
      <c r="J7" s="3"/>
      <c r="K7" s="3"/>
      <c r="L7" s="3"/>
      <c r="M7" s="3"/>
      <c r="N7" s="3"/>
    </row>
    <row r="8" spans="1:14">
      <c r="A8" s="38"/>
      <c r="B8" s="629" t="s">
        <v>4487</v>
      </c>
      <c r="C8" s="629"/>
      <c r="D8" s="629"/>
      <c r="E8" s="629"/>
      <c r="F8" s="629"/>
      <c r="G8" s="629"/>
      <c r="H8" s="629"/>
      <c r="I8" s="629"/>
      <c r="J8" s="629"/>
      <c r="K8" s="629"/>
      <c r="L8" s="3"/>
      <c r="M8" s="66"/>
      <c r="N8" s="66"/>
    </row>
    <row r="9" spans="1:14">
      <c r="B9" s="32"/>
      <c r="C9" s="34"/>
      <c r="E9" s="32"/>
      <c r="F9" s="35"/>
      <c r="G9" s="33"/>
      <c r="H9" s="32"/>
      <c r="I9" s="33"/>
      <c r="J9" s="1"/>
      <c r="K9" s="3"/>
      <c r="L9" s="3"/>
      <c r="N9" s="3"/>
    </row>
    <row r="10" spans="1:14" ht="15" customHeight="1">
      <c r="A10" s="256"/>
      <c r="B10" s="257"/>
      <c r="C10" s="257"/>
      <c r="D10" s="257"/>
      <c r="E10" s="257"/>
      <c r="F10" s="258"/>
      <c r="G10" s="259"/>
      <c r="H10" s="111"/>
      <c r="I10" s="245"/>
      <c r="J10" s="246"/>
      <c r="K10" s="238"/>
      <c r="L10" s="112"/>
      <c r="M10" s="237"/>
      <c r="N10" s="238"/>
    </row>
    <row r="11" spans="1:14" s="18" customFormat="1" ht="15" customHeight="1">
      <c r="A11" s="36" t="s">
        <v>58</v>
      </c>
      <c r="B11" s="36" t="s">
        <v>59</v>
      </c>
      <c r="C11" s="36" t="s">
        <v>60</v>
      </c>
      <c r="D11" s="36" t="s">
        <v>61</v>
      </c>
      <c r="E11" s="36" t="s">
        <v>4488</v>
      </c>
      <c r="F11" s="37" t="s">
        <v>63</v>
      </c>
      <c r="G11" s="37" t="s">
        <v>64</v>
      </c>
      <c r="H11" s="195"/>
      <c r="I11" s="36" t="s">
        <v>4488</v>
      </c>
      <c r="J11" s="19" t="s">
        <v>63</v>
      </c>
      <c r="K11" s="19" t="s">
        <v>64</v>
      </c>
      <c r="L11" s="189"/>
      <c r="M11" s="19" t="s">
        <v>4489</v>
      </c>
      <c r="N11" s="19" t="s">
        <v>4490</v>
      </c>
    </row>
    <row r="12" spans="1:14">
      <c r="A12" s="104"/>
      <c r="B12" s="38"/>
      <c r="C12" s="110"/>
      <c r="D12" s="38"/>
      <c r="E12" s="105"/>
      <c r="F12" s="111"/>
      <c r="G12" s="228"/>
      <c r="H12" s="111"/>
      <c r="I12" s="104"/>
      <c r="J12" s="112"/>
      <c r="K12" s="113"/>
      <c r="L12" s="112"/>
      <c r="M12" s="200"/>
      <c r="N12" s="113"/>
    </row>
    <row r="13" spans="1:14" outlineLevel="1">
      <c r="A13" s="120"/>
      <c r="B13" s="122" t="s">
        <v>3114</v>
      </c>
      <c r="C13" s="121" t="s">
        <v>3115</v>
      </c>
      <c r="D13" s="122"/>
      <c r="E13" s="122"/>
      <c r="F13" s="123"/>
      <c r="G13" s="230"/>
      <c r="H13" s="167"/>
      <c r="I13" s="120"/>
      <c r="J13" s="124"/>
      <c r="K13" s="125"/>
      <c r="L13" s="168"/>
      <c r="M13" s="202"/>
      <c r="N13" s="125"/>
    </row>
    <row r="14" spans="1:14" ht="300" outlineLevel="2">
      <c r="A14" s="126" t="s">
        <v>3116</v>
      </c>
      <c r="B14" s="127" t="s">
        <v>3117</v>
      </c>
      <c r="C14" s="133" t="s">
        <v>3118</v>
      </c>
      <c r="D14" s="39" t="s">
        <v>326</v>
      </c>
      <c r="E14" s="39">
        <v>1</v>
      </c>
      <c r="F14" s="100">
        <v>436122663.16000003</v>
      </c>
      <c r="G14" s="186">
        <f>F14*E14</f>
        <v>436122663.16000003</v>
      </c>
      <c r="H14" s="100"/>
      <c r="I14" s="247">
        <v>1</v>
      </c>
      <c r="J14" s="101"/>
      <c r="K14" s="129">
        <f>J14*I14</f>
        <v>0</v>
      </c>
      <c r="L14" s="101"/>
      <c r="M14" s="188"/>
      <c r="N14" s="129"/>
    </row>
    <row r="15" spans="1:14" outlineLevel="2">
      <c r="A15" s="104"/>
      <c r="B15" s="38"/>
      <c r="C15" s="110"/>
      <c r="D15" s="38"/>
      <c r="E15" s="38"/>
      <c r="F15" s="111"/>
      <c r="G15" s="228"/>
      <c r="H15" s="111"/>
      <c r="I15" s="104"/>
      <c r="J15" s="112"/>
      <c r="K15" s="113"/>
      <c r="L15" s="112"/>
      <c r="M15" s="200"/>
      <c r="N15" s="113"/>
    </row>
    <row r="16" spans="1:14" outlineLevel="1">
      <c r="A16" s="120"/>
      <c r="B16" s="122"/>
      <c r="C16" s="121" t="s">
        <v>3119</v>
      </c>
      <c r="D16" s="122"/>
      <c r="E16" s="122"/>
      <c r="F16" s="123"/>
      <c r="G16" s="230">
        <f>G14</f>
        <v>436122663.16000003</v>
      </c>
      <c r="H16" s="167"/>
      <c r="I16" s="120"/>
      <c r="J16" s="124"/>
      <c r="K16" s="125">
        <f>K14</f>
        <v>0</v>
      </c>
      <c r="L16" s="168"/>
      <c r="M16" s="202"/>
      <c r="N16" s="125"/>
    </row>
    <row r="17" spans="1:14" outlineLevel="1">
      <c r="A17" s="120"/>
      <c r="B17" s="122"/>
      <c r="C17" s="121"/>
      <c r="D17" s="122"/>
      <c r="E17" s="122"/>
      <c r="F17" s="123"/>
      <c r="G17" s="230"/>
      <c r="H17" s="167"/>
      <c r="I17" s="120"/>
      <c r="J17" s="124"/>
      <c r="K17" s="125"/>
      <c r="L17" s="168"/>
      <c r="M17" s="202"/>
      <c r="N17" s="125"/>
    </row>
    <row r="18" spans="1:14" outlineLevel="2">
      <c r="A18" s="138"/>
      <c r="B18" s="139" t="s">
        <v>1724</v>
      </c>
      <c r="C18" s="140" t="s">
        <v>1725</v>
      </c>
      <c r="D18" s="139"/>
      <c r="E18" s="139"/>
      <c r="F18" s="141"/>
      <c r="G18" s="231"/>
      <c r="H18" s="167"/>
      <c r="I18" s="138"/>
      <c r="J18" s="142"/>
      <c r="K18" s="143"/>
      <c r="L18" s="168"/>
      <c r="M18" s="206"/>
      <c r="N18" s="143"/>
    </row>
    <row r="19" spans="1:14" ht="105" outlineLevel="3">
      <c r="A19" s="130" t="s">
        <v>1726</v>
      </c>
      <c r="B19" s="40" t="s">
        <v>1727</v>
      </c>
      <c r="C19" s="133" t="s">
        <v>1728</v>
      </c>
      <c r="D19" s="39" t="s">
        <v>88</v>
      </c>
      <c r="E19" s="128">
        <v>520.31999999999994</v>
      </c>
      <c r="F19" s="100">
        <v>176005.68</v>
      </c>
      <c r="G19" s="186">
        <f t="shared" ref="G19:G27" si="0">F19*E19</f>
        <v>91579275.417599991</v>
      </c>
      <c r="H19" s="100"/>
      <c r="I19" s="187">
        <v>520.31999999999994</v>
      </c>
      <c r="J19" s="101"/>
      <c r="K19" s="129">
        <f t="shared" ref="K19:K27" si="1">J19*I19</f>
        <v>0</v>
      </c>
      <c r="L19" s="101"/>
      <c r="M19" s="188"/>
      <c r="N19" s="129"/>
    </row>
    <row r="20" spans="1:14" ht="105" outlineLevel="3">
      <c r="A20" s="130" t="s">
        <v>1729</v>
      </c>
      <c r="B20" s="40" t="s">
        <v>1730</v>
      </c>
      <c r="C20" s="133" t="s">
        <v>1731</v>
      </c>
      <c r="D20" s="39" t="s">
        <v>88</v>
      </c>
      <c r="E20" s="128">
        <v>543.41999999999996</v>
      </c>
      <c r="F20" s="100">
        <v>91450.08</v>
      </c>
      <c r="G20" s="186">
        <f t="shared" si="0"/>
        <v>49695802.4736</v>
      </c>
      <c r="H20" s="100"/>
      <c r="I20" s="187">
        <v>543.41999999999996</v>
      </c>
      <c r="J20" s="101"/>
      <c r="K20" s="129">
        <f t="shared" si="1"/>
        <v>0</v>
      </c>
      <c r="L20" s="101"/>
      <c r="M20" s="188"/>
      <c r="N20" s="129"/>
    </row>
    <row r="21" spans="1:14" ht="105" outlineLevel="3">
      <c r="A21" s="130" t="s">
        <v>1732</v>
      </c>
      <c r="B21" s="40" t="s">
        <v>1733</v>
      </c>
      <c r="C21" s="133" t="s">
        <v>1734</v>
      </c>
      <c r="D21" s="39" t="s">
        <v>88</v>
      </c>
      <c r="E21" s="128">
        <v>150.44999999999999</v>
      </c>
      <c r="F21" s="100">
        <v>476039</v>
      </c>
      <c r="G21" s="186">
        <f t="shared" si="0"/>
        <v>71620067.549999997</v>
      </c>
      <c r="H21" s="100"/>
      <c r="I21" s="187">
        <v>150.44999999999999</v>
      </c>
      <c r="J21" s="101"/>
      <c r="K21" s="129">
        <f t="shared" si="1"/>
        <v>0</v>
      </c>
      <c r="L21" s="101"/>
      <c r="M21" s="188"/>
      <c r="N21" s="129"/>
    </row>
    <row r="22" spans="1:14" ht="60" outlineLevel="3">
      <c r="A22" s="130" t="s">
        <v>1735</v>
      </c>
      <c r="B22" s="40" t="s">
        <v>1736</v>
      </c>
      <c r="C22" s="133" t="s">
        <v>1737</v>
      </c>
      <c r="D22" s="39" t="s">
        <v>88</v>
      </c>
      <c r="E22" s="128">
        <v>649.18999999999983</v>
      </c>
      <c r="F22" s="100">
        <v>485502.15</v>
      </c>
      <c r="G22" s="186">
        <f t="shared" si="0"/>
        <v>315183140.75849992</v>
      </c>
      <c r="H22" s="100"/>
      <c r="I22" s="187">
        <v>649.18999999999983</v>
      </c>
      <c r="J22" s="101"/>
      <c r="K22" s="129">
        <f t="shared" si="1"/>
        <v>0</v>
      </c>
      <c r="L22" s="101"/>
      <c r="M22" s="188"/>
      <c r="N22" s="129"/>
    </row>
    <row r="23" spans="1:14" ht="90" outlineLevel="3">
      <c r="A23" s="130" t="s">
        <v>1738</v>
      </c>
      <c r="B23" s="40" t="s">
        <v>1739</v>
      </c>
      <c r="C23" s="133" t="s">
        <v>1740</v>
      </c>
      <c r="D23" s="39" t="s">
        <v>88</v>
      </c>
      <c r="E23" s="128">
        <v>1426.89</v>
      </c>
      <c r="F23" s="100">
        <v>413173.88</v>
      </c>
      <c r="G23" s="186">
        <f t="shared" si="0"/>
        <v>589553677.63320005</v>
      </c>
      <c r="H23" s="100"/>
      <c r="I23" s="187">
        <v>1426.89</v>
      </c>
      <c r="J23" s="101"/>
      <c r="K23" s="129">
        <f t="shared" si="1"/>
        <v>0</v>
      </c>
      <c r="L23" s="101"/>
      <c r="M23" s="188"/>
      <c r="N23" s="129"/>
    </row>
    <row r="24" spans="1:14" ht="60" outlineLevel="3">
      <c r="A24" s="130" t="s">
        <v>1741</v>
      </c>
      <c r="B24" s="40" t="s">
        <v>1742</v>
      </c>
      <c r="C24" s="133" t="s">
        <v>1743</v>
      </c>
      <c r="D24" s="39" t="s">
        <v>88</v>
      </c>
      <c r="E24" s="128">
        <v>55.443649580873455</v>
      </c>
      <c r="F24" s="100">
        <v>440325.68</v>
      </c>
      <c r="G24" s="186">
        <f t="shared" si="0"/>
        <v>24413262.703379817</v>
      </c>
      <c r="H24" s="100"/>
      <c r="I24" s="187">
        <v>55.443649580873455</v>
      </c>
      <c r="J24" s="101"/>
      <c r="K24" s="129">
        <f t="shared" si="1"/>
        <v>0</v>
      </c>
      <c r="L24" s="101"/>
      <c r="M24" s="188"/>
      <c r="N24" s="129"/>
    </row>
    <row r="25" spans="1:14" ht="90" outlineLevel="3">
      <c r="A25" s="130" t="s">
        <v>1744</v>
      </c>
      <c r="B25" s="40" t="s">
        <v>1745</v>
      </c>
      <c r="C25" s="133" t="s">
        <v>1746</v>
      </c>
      <c r="D25" s="39" t="s">
        <v>88</v>
      </c>
      <c r="E25" s="128">
        <v>121.80000000000001</v>
      </c>
      <c r="F25" s="100">
        <v>1042265.18</v>
      </c>
      <c r="G25" s="186">
        <f t="shared" si="0"/>
        <v>126947898.92400002</v>
      </c>
      <c r="H25" s="100"/>
      <c r="I25" s="187">
        <v>121.80000000000001</v>
      </c>
      <c r="J25" s="101"/>
      <c r="K25" s="129">
        <f t="shared" si="1"/>
        <v>0</v>
      </c>
      <c r="L25" s="101"/>
      <c r="M25" s="188"/>
      <c r="N25" s="129"/>
    </row>
    <row r="26" spans="1:14" ht="75" outlineLevel="3">
      <c r="A26" s="130" t="s">
        <v>1747</v>
      </c>
      <c r="B26" s="40" t="s">
        <v>1748</v>
      </c>
      <c r="C26" s="133" t="s">
        <v>1749</v>
      </c>
      <c r="D26" s="39" t="s">
        <v>88</v>
      </c>
      <c r="E26" s="128">
        <v>184.85000000000005</v>
      </c>
      <c r="F26" s="100">
        <v>878685.68</v>
      </c>
      <c r="G26" s="186">
        <f t="shared" si="0"/>
        <v>162425047.94800004</v>
      </c>
      <c r="H26" s="100"/>
      <c r="I26" s="187">
        <v>184.85000000000005</v>
      </c>
      <c r="J26" s="101"/>
      <c r="K26" s="129">
        <f t="shared" si="1"/>
        <v>0</v>
      </c>
      <c r="L26" s="101"/>
      <c r="M26" s="188"/>
      <c r="N26" s="129"/>
    </row>
    <row r="27" spans="1:14" ht="30" outlineLevel="3">
      <c r="A27" s="130" t="s">
        <v>1750</v>
      </c>
      <c r="B27" s="40" t="s">
        <v>1751</v>
      </c>
      <c r="C27" s="133" t="s">
        <v>1752</v>
      </c>
      <c r="D27" s="39" t="s">
        <v>88</v>
      </c>
      <c r="E27" s="128">
        <v>2214.5400000000004</v>
      </c>
      <c r="F27" s="100">
        <v>353090.68</v>
      </c>
      <c r="G27" s="186">
        <f t="shared" si="0"/>
        <v>781933434.48720014</v>
      </c>
      <c r="H27" s="100"/>
      <c r="I27" s="187">
        <v>2214.5400000000004</v>
      </c>
      <c r="J27" s="101"/>
      <c r="K27" s="129">
        <f t="shared" si="1"/>
        <v>0</v>
      </c>
      <c r="L27" s="101"/>
      <c r="M27" s="188"/>
      <c r="N27" s="129"/>
    </row>
    <row r="28" spans="1:14" outlineLevel="2">
      <c r="A28" s="138"/>
      <c r="B28" s="139"/>
      <c r="C28" s="140" t="s">
        <v>1753</v>
      </c>
      <c r="D28" s="139"/>
      <c r="E28" s="139"/>
      <c r="F28" s="141"/>
      <c r="G28" s="231">
        <f>SUM(G19:G27)</f>
        <v>2213351607.8954802</v>
      </c>
      <c r="H28" s="167"/>
      <c r="I28" s="138"/>
      <c r="J28" s="142"/>
      <c r="K28" s="143">
        <f>SUM(K19:K27)</f>
        <v>0</v>
      </c>
      <c r="L28" s="168"/>
      <c r="M28" s="206"/>
      <c r="N28" s="143"/>
    </row>
    <row r="29" spans="1:14" outlineLevel="2">
      <c r="A29" s="164"/>
      <c r="B29" s="165"/>
      <c r="C29" s="166"/>
      <c r="D29" s="165"/>
      <c r="E29" s="165"/>
      <c r="F29" s="167"/>
      <c r="G29" s="232"/>
      <c r="H29" s="167"/>
      <c r="I29" s="164"/>
      <c r="J29" s="168"/>
      <c r="K29" s="169"/>
      <c r="L29" s="168"/>
      <c r="M29" s="219"/>
      <c r="N29" s="169"/>
    </row>
    <row r="30" spans="1:14" outlineLevel="2">
      <c r="A30" s="164"/>
      <c r="B30" s="165"/>
      <c r="C30" s="166"/>
      <c r="D30" s="165"/>
      <c r="E30" s="165"/>
      <c r="F30" s="167"/>
      <c r="G30" s="232"/>
      <c r="H30" s="167"/>
      <c r="I30" s="164"/>
      <c r="J30" s="168"/>
      <c r="K30" s="169"/>
      <c r="L30" s="112"/>
      <c r="M30" s="219"/>
      <c r="N30" s="169"/>
    </row>
    <row r="31" spans="1:14">
      <c r="A31" s="114"/>
      <c r="B31" s="115" t="s">
        <v>4491</v>
      </c>
      <c r="C31" s="116" t="s">
        <v>4492</v>
      </c>
      <c r="D31" s="115"/>
      <c r="E31" s="115"/>
      <c r="F31" s="117"/>
      <c r="G31" s="229"/>
      <c r="H31" s="167"/>
      <c r="I31" s="114"/>
      <c r="J31" s="118"/>
      <c r="K31" s="119"/>
      <c r="L31" s="112"/>
      <c r="M31" s="201"/>
      <c r="N31" s="119"/>
    </row>
    <row r="32" spans="1:14" outlineLevel="1">
      <c r="A32" s="104"/>
      <c r="B32" s="38"/>
      <c r="C32" s="110"/>
      <c r="D32" s="38"/>
      <c r="E32" s="105"/>
      <c r="F32" s="111"/>
      <c r="G32" s="228"/>
      <c r="H32" s="167"/>
      <c r="I32" s="104"/>
      <c r="J32" s="112"/>
      <c r="K32" s="113"/>
      <c r="L32" s="112"/>
      <c r="M32" s="200"/>
      <c r="N32" s="113"/>
    </row>
    <row r="33" spans="1:14" outlineLevel="1">
      <c r="A33" s="120"/>
      <c r="B33" s="122" t="s">
        <v>4493</v>
      </c>
      <c r="C33" s="121" t="s">
        <v>4494</v>
      </c>
      <c r="D33" s="122"/>
      <c r="E33" s="122"/>
      <c r="F33" s="123"/>
      <c r="G33" s="230"/>
      <c r="H33" s="167"/>
      <c r="I33" s="120"/>
      <c r="J33" s="124"/>
      <c r="K33" s="125"/>
      <c r="L33" s="168"/>
      <c r="M33" s="202"/>
      <c r="N33" s="125"/>
    </row>
    <row r="34" spans="1:14" ht="90" outlineLevel="2">
      <c r="A34" s="126" t="s">
        <v>4495</v>
      </c>
      <c r="B34" s="127" t="s">
        <v>4496</v>
      </c>
      <c r="C34" s="135" t="s">
        <v>4497</v>
      </c>
      <c r="D34" s="39" t="s">
        <v>4498</v>
      </c>
      <c r="E34" s="128">
        <v>7</v>
      </c>
      <c r="F34" s="100">
        <v>2474653.1</v>
      </c>
      <c r="G34" s="186">
        <f>F34*E34</f>
        <v>17322571.699999999</v>
      </c>
      <c r="H34" s="167"/>
      <c r="I34" s="187">
        <v>7</v>
      </c>
      <c r="J34" s="101"/>
      <c r="K34" s="129">
        <f>J34*I34</f>
        <v>0</v>
      </c>
      <c r="L34" s="101"/>
      <c r="M34" s="188"/>
      <c r="N34" s="129"/>
    </row>
    <row r="35" spans="1:14" ht="75" outlineLevel="2">
      <c r="A35" s="126" t="s">
        <v>4495</v>
      </c>
      <c r="B35" s="127" t="s">
        <v>4499</v>
      </c>
      <c r="C35" s="133" t="s">
        <v>4500</v>
      </c>
      <c r="D35" s="39" t="s">
        <v>4498</v>
      </c>
      <c r="E35" s="128">
        <v>1</v>
      </c>
      <c r="F35" s="100">
        <v>3087003.5</v>
      </c>
      <c r="G35" s="186">
        <f>F35*E35</f>
        <v>3087003.5</v>
      </c>
      <c r="H35" s="167"/>
      <c r="I35" s="187">
        <v>1</v>
      </c>
      <c r="J35" s="101"/>
      <c r="K35" s="129">
        <f>J35*I35</f>
        <v>0</v>
      </c>
      <c r="L35" s="101"/>
      <c r="M35" s="188"/>
      <c r="N35" s="129"/>
    </row>
    <row r="36" spans="1:14" ht="75" outlineLevel="2">
      <c r="A36" s="126" t="s">
        <v>4495</v>
      </c>
      <c r="B36" s="127" t="s">
        <v>4501</v>
      </c>
      <c r="C36" s="133" t="s">
        <v>4502</v>
      </c>
      <c r="D36" s="39" t="s">
        <v>4498</v>
      </c>
      <c r="E36" s="128">
        <v>4</v>
      </c>
      <c r="F36" s="100">
        <v>5088190</v>
      </c>
      <c r="G36" s="186">
        <f>F36*E36</f>
        <v>20352760</v>
      </c>
      <c r="H36" s="167"/>
      <c r="I36" s="187">
        <v>4</v>
      </c>
      <c r="J36" s="101"/>
      <c r="K36" s="129">
        <f>J36*I36</f>
        <v>0</v>
      </c>
      <c r="L36" s="101"/>
      <c r="M36" s="188"/>
      <c r="N36" s="129"/>
    </row>
    <row r="37" spans="1:14" ht="90" outlineLevel="2">
      <c r="A37" s="126" t="s">
        <v>4495</v>
      </c>
      <c r="B37" s="127" t="s">
        <v>4503</v>
      </c>
      <c r="C37" s="145" t="s">
        <v>4504</v>
      </c>
      <c r="D37" s="39" t="s">
        <v>4498</v>
      </c>
      <c r="E37" s="128">
        <v>4</v>
      </c>
      <c r="F37" s="100">
        <v>3535219</v>
      </c>
      <c r="G37" s="186">
        <f>F37*E37</f>
        <v>14140876</v>
      </c>
      <c r="H37" s="167"/>
      <c r="I37" s="187">
        <v>4</v>
      </c>
      <c r="J37" s="101"/>
      <c r="K37" s="129">
        <f>J37*I37</f>
        <v>0</v>
      </c>
      <c r="L37" s="101"/>
      <c r="M37" s="188"/>
      <c r="N37" s="129"/>
    </row>
    <row r="38" spans="1:14" ht="90" outlineLevel="2">
      <c r="A38" s="126" t="s">
        <v>4495</v>
      </c>
      <c r="B38" s="127" t="s">
        <v>4505</v>
      </c>
      <c r="C38" s="145" t="s">
        <v>4506</v>
      </c>
      <c r="D38" s="39" t="s">
        <v>4498</v>
      </c>
      <c r="E38" s="128">
        <v>1</v>
      </c>
      <c r="F38" s="100">
        <v>3415274</v>
      </c>
      <c r="G38" s="186">
        <f>F38*E38</f>
        <v>3415274</v>
      </c>
      <c r="H38" s="167"/>
      <c r="I38" s="187">
        <v>1</v>
      </c>
      <c r="J38" s="101"/>
      <c r="K38" s="129">
        <f>J38*I38</f>
        <v>0</v>
      </c>
      <c r="L38" s="101"/>
      <c r="M38" s="188"/>
      <c r="N38" s="129"/>
    </row>
    <row r="39" spans="1:14" outlineLevel="2">
      <c r="A39" s="104"/>
      <c r="B39" s="38"/>
      <c r="C39" s="110"/>
      <c r="D39" s="38"/>
      <c r="E39" s="105"/>
      <c r="F39" s="111"/>
      <c r="G39" s="228"/>
      <c r="H39" s="167"/>
      <c r="I39" s="104"/>
      <c r="J39" s="112"/>
      <c r="K39" s="113"/>
      <c r="L39" s="112"/>
      <c r="M39" s="200"/>
      <c r="N39" s="113"/>
    </row>
    <row r="40" spans="1:14" outlineLevel="1">
      <c r="A40" s="120"/>
      <c r="B40" s="122"/>
      <c r="C40" s="121" t="s">
        <v>4507</v>
      </c>
      <c r="D40" s="122"/>
      <c r="E40" s="122"/>
      <c r="F40" s="123"/>
      <c r="G40" s="230">
        <f>SUM(G34:G38)</f>
        <v>58318485.200000003</v>
      </c>
      <c r="H40" s="167"/>
      <c r="I40" s="120"/>
      <c r="J40" s="124"/>
      <c r="K40" s="125">
        <f>SUM(K34:K38)</f>
        <v>0</v>
      </c>
      <c r="L40" s="168"/>
      <c r="M40" s="202"/>
      <c r="N40" s="125"/>
    </row>
    <row r="41" spans="1:14" outlineLevel="1">
      <c r="A41" s="104"/>
      <c r="B41" s="38"/>
      <c r="C41" s="110"/>
      <c r="D41" s="38"/>
      <c r="E41" s="105"/>
      <c r="F41" s="111"/>
      <c r="G41" s="228"/>
      <c r="H41" s="167"/>
      <c r="I41" s="104"/>
      <c r="J41" s="112"/>
      <c r="K41" s="113"/>
      <c r="L41" s="112"/>
      <c r="M41" s="200"/>
      <c r="N41" s="113"/>
    </row>
    <row r="42" spans="1:14" outlineLevel="1">
      <c r="A42" s="104"/>
      <c r="B42" s="38"/>
      <c r="C42" s="110"/>
      <c r="D42" s="38"/>
      <c r="E42" s="105"/>
      <c r="F42" s="111"/>
      <c r="G42" s="228"/>
      <c r="H42" s="167"/>
      <c r="I42" s="104"/>
      <c r="J42" s="112"/>
      <c r="K42" s="113"/>
      <c r="L42" s="112"/>
      <c r="M42" s="200"/>
      <c r="N42" s="113"/>
    </row>
    <row r="43" spans="1:14" outlineLevel="1">
      <c r="A43" s="120"/>
      <c r="B43" s="122" t="s">
        <v>4508</v>
      </c>
      <c r="C43" s="121" t="s">
        <v>4509</v>
      </c>
      <c r="D43" s="122"/>
      <c r="E43" s="122"/>
      <c r="F43" s="123"/>
      <c r="G43" s="230"/>
      <c r="H43" s="167"/>
      <c r="I43" s="120"/>
      <c r="J43" s="124"/>
      <c r="K43" s="125"/>
      <c r="L43" s="168"/>
      <c r="M43" s="202"/>
      <c r="N43" s="125"/>
    </row>
    <row r="44" spans="1:14" ht="155.25" customHeight="1" outlineLevel="2">
      <c r="A44" s="126" t="s">
        <v>4510</v>
      </c>
      <c r="B44" s="127" t="s">
        <v>4511</v>
      </c>
      <c r="C44" s="145" t="s">
        <v>4512</v>
      </c>
      <c r="D44" s="39" t="s">
        <v>4498</v>
      </c>
      <c r="E44" s="128">
        <v>50</v>
      </c>
      <c r="F44" s="100">
        <v>1805487</v>
      </c>
      <c r="G44" s="186">
        <f t="shared" ref="G44:G50" si="2">F44*E44</f>
        <v>90274350</v>
      </c>
      <c r="H44" s="167"/>
      <c r="I44" s="187">
        <v>50</v>
      </c>
      <c r="J44" s="101"/>
      <c r="K44" s="129">
        <f t="shared" ref="K44:K50" si="3">J44*I44</f>
        <v>0</v>
      </c>
      <c r="L44" s="101"/>
      <c r="M44" s="188"/>
      <c r="N44" s="129"/>
    </row>
    <row r="45" spans="1:14" ht="157.5" customHeight="1" outlineLevel="2">
      <c r="A45" s="126" t="s">
        <v>4510</v>
      </c>
      <c r="B45" s="127" t="s">
        <v>4513</v>
      </c>
      <c r="C45" s="145" t="s">
        <v>4514</v>
      </c>
      <c r="D45" s="39" t="s">
        <v>4498</v>
      </c>
      <c r="E45" s="128">
        <v>8</v>
      </c>
      <c r="F45" s="100">
        <v>3415274</v>
      </c>
      <c r="G45" s="186">
        <f t="shared" si="2"/>
        <v>27322192</v>
      </c>
      <c r="H45" s="167"/>
      <c r="I45" s="187">
        <v>8</v>
      </c>
      <c r="J45" s="101"/>
      <c r="K45" s="129">
        <f t="shared" si="3"/>
        <v>0</v>
      </c>
      <c r="L45" s="101"/>
      <c r="M45" s="188"/>
      <c r="N45" s="129"/>
    </row>
    <row r="46" spans="1:14" ht="75" outlineLevel="2">
      <c r="A46" s="126" t="s">
        <v>4510</v>
      </c>
      <c r="B46" s="127" t="s">
        <v>4515</v>
      </c>
      <c r="C46" s="133" t="s">
        <v>4516</v>
      </c>
      <c r="D46" s="39" t="s">
        <v>4498</v>
      </c>
      <c r="E46" s="128">
        <v>3</v>
      </c>
      <c r="F46" s="100">
        <v>5088190</v>
      </c>
      <c r="G46" s="186">
        <f t="shared" si="2"/>
        <v>15264570</v>
      </c>
      <c r="H46" s="167"/>
      <c r="I46" s="187">
        <v>3</v>
      </c>
      <c r="J46" s="101"/>
      <c r="K46" s="129">
        <f t="shared" si="3"/>
        <v>0</v>
      </c>
      <c r="L46" s="101"/>
      <c r="M46" s="188"/>
      <c r="N46" s="129"/>
    </row>
    <row r="47" spans="1:14" ht="30" outlineLevel="2">
      <c r="A47" s="126" t="s">
        <v>4510</v>
      </c>
      <c r="B47" s="127" t="s">
        <v>4517</v>
      </c>
      <c r="C47" s="133" t="s">
        <v>4518</v>
      </c>
      <c r="D47" s="39" t="s">
        <v>4498</v>
      </c>
      <c r="E47" s="128">
        <v>38</v>
      </c>
      <c r="F47" s="100">
        <v>1584536</v>
      </c>
      <c r="G47" s="186">
        <f t="shared" si="2"/>
        <v>60212368</v>
      </c>
      <c r="H47" s="167"/>
      <c r="I47" s="187">
        <v>38</v>
      </c>
      <c r="J47" s="101"/>
      <c r="K47" s="129">
        <f t="shared" si="3"/>
        <v>0</v>
      </c>
      <c r="L47" s="101"/>
      <c r="M47" s="188"/>
      <c r="N47" s="129"/>
    </row>
    <row r="48" spans="1:14" ht="30" outlineLevel="2">
      <c r="A48" s="126" t="s">
        <v>4510</v>
      </c>
      <c r="B48" s="127" t="s">
        <v>4519</v>
      </c>
      <c r="C48" s="133" t="s">
        <v>4520</v>
      </c>
      <c r="D48" s="39" t="s">
        <v>4498</v>
      </c>
      <c r="E48" s="128">
        <v>15</v>
      </c>
      <c r="F48" s="100">
        <v>1786548</v>
      </c>
      <c r="G48" s="186">
        <f t="shared" si="2"/>
        <v>26798220</v>
      </c>
      <c r="H48" s="167"/>
      <c r="I48" s="187">
        <v>15</v>
      </c>
      <c r="J48" s="101"/>
      <c r="K48" s="129">
        <f t="shared" si="3"/>
        <v>0</v>
      </c>
      <c r="L48" s="101"/>
      <c r="M48" s="188"/>
      <c r="N48" s="129"/>
    </row>
    <row r="49" spans="1:14" ht="45" outlineLevel="2">
      <c r="A49" s="126" t="s">
        <v>4510</v>
      </c>
      <c r="B49" s="127" t="s">
        <v>4521</v>
      </c>
      <c r="C49" s="133" t="s">
        <v>4522</v>
      </c>
      <c r="D49" s="39" t="s">
        <v>4498</v>
      </c>
      <c r="E49" s="128">
        <v>68</v>
      </c>
      <c r="F49" s="100">
        <v>2929182</v>
      </c>
      <c r="G49" s="186">
        <f t="shared" si="2"/>
        <v>199184376</v>
      </c>
      <c r="H49" s="167"/>
      <c r="I49" s="187">
        <v>68</v>
      </c>
      <c r="J49" s="101"/>
      <c r="K49" s="129">
        <f t="shared" si="3"/>
        <v>0</v>
      </c>
      <c r="L49" s="101"/>
      <c r="M49" s="188"/>
      <c r="N49" s="129"/>
    </row>
    <row r="50" spans="1:14" ht="45" outlineLevel="2">
      <c r="A50" s="126" t="s">
        <v>4510</v>
      </c>
      <c r="B50" s="127" t="s">
        <v>4523</v>
      </c>
      <c r="C50" s="133" t="s">
        <v>4524</v>
      </c>
      <c r="D50" s="39" t="s">
        <v>4498</v>
      </c>
      <c r="E50" s="128">
        <v>6</v>
      </c>
      <c r="F50" s="100">
        <v>795424</v>
      </c>
      <c r="G50" s="186">
        <f t="shared" si="2"/>
        <v>4772544</v>
      </c>
      <c r="H50" s="167"/>
      <c r="I50" s="187">
        <v>6</v>
      </c>
      <c r="J50" s="101"/>
      <c r="K50" s="129">
        <f t="shared" si="3"/>
        <v>0</v>
      </c>
      <c r="L50" s="101"/>
      <c r="M50" s="188"/>
      <c r="N50" s="129"/>
    </row>
    <row r="51" spans="1:14" outlineLevel="2">
      <c r="A51" s="104"/>
      <c r="B51" s="38"/>
      <c r="C51" s="110"/>
      <c r="D51" s="38"/>
      <c r="E51" s="105"/>
      <c r="F51" s="111"/>
      <c r="G51" s="228"/>
      <c r="H51" s="167"/>
      <c r="I51" s="104"/>
      <c r="J51" s="112"/>
      <c r="K51" s="113"/>
      <c r="L51" s="112"/>
      <c r="M51" s="200"/>
      <c r="N51" s="113"/>
    </row>
    <row r="52" spans="1:14" outlineLevel="1">
      <c r="A52" s="120"/>
      <c r="B52" s="122"/>
      <c r="C52" s="121" t="s">
        <v>4525</v>
      </c>
      <c r="D52" s="122"/>
      <c r="E52" s="122"/>
      <c r="F52" s="123"/>
      <c r="G52" s="230">
        <f>SUM(G44:G50)</f>
        <v>423828620</v>
      </c>
      <c r="H52" s="167"/>
      <c r="I52" s="120"/>
      <c r="J52" s="124"/>
      <c r="K52" s="125">
        <f>SUM(K44:K50)</f>
        <v>0</v>
      </c>
      <c r="L52" s="168"/>
      <c r="M52" s="202"/>
      <c r="N52" s="125"/>
    </row>
    <row r="53" spans="1:14" outlineLevel="1">
      <c r="A53" s="104"/>
      <c r="B53" s="38"/>
      <c r="C53" s="110"/>
      <c r="D53" s="38"/>
      <c r="E53" s="105"/>
      <c r="F53" s="111"/>
      <c r="G53" s="228"/>
      <c r="H53" s="167"/>
      <c r="I53" s="104"/>
      <c r="J53" s="112"/>
      <c r="K53" s="113"/>
      <c r="L53" s="112"/>
      <c r="M53" s="200"/>
      <c r="N53" s="113"/>
    </row>
    <row r="54" spans="1:14" outlineLevel="1">
      <c r="A54" s="120"/>
      <c r="B54" s="122" t="s">
        <v>4526</v>
      </c>
      <c r="C54" s="121" t="s">
        <v>4527</v>
      </c>
      <c r="D54" s="122"/>
      <c r="E54" s="122"/>
      <c r="F54" s="123"/>
      <c r="G54" s="230"/>
      <c r="H54" s="167"/>
      <c r="I54" s="120"/>
      <c r="J54" s="124"/>
      <c r="K54" s="125"/>
      <c r="L54" s="168"/>
      <c r="M54" s="202"/>
      <c r="N54" s="125"/>
    </row>
    <row r="55" spans="1:14" ht="90" outlineLevel="2">
      <c r="A55" s="126" t="s">
        <v>4528</v>
      </c>
      <c r="B55" s="127" t="s">
        <v>4529</v>
      </c>
      <c r="C55" s="133" t="s">
        <v>4530</v>
      </c>
      <c r="D55" s="39" t="s">
        <v>4498</v>
      </c>
      <c r="E55" s="128">
        <v>47</v>
      </c>
      <c r="F55" s="100">
        <v>3459463.99</v>
      </c>
      <c r="G55" s="186">
        <f t="shared" ref="G55:G64" si="4">F55*E55</f>
        <v>162594807.53</v>
      </c>
      <c r="H55" s="167"/>
      <c r="I55" s="187">
        <v>47</v>
      </c>
      <c r="J55" s="101"/>
      <c r="K55" s="129">
        <f t="shared" ref="K55:K64" si="5">J55*I55</f>
        <v>0</v>
      </c>
      <c r="L55" s="101"/>
      <c r="M55" s="188"/>
      <c r="N55" s="129"/>
    </row>
    <row r="56" spans="1:14" ht="90" outlineLevel="2">
      <c r="A56" s="126" t="s">
        <v>4528</v>
      </c>
      <c r="B56" s="127" t="s">
        <v>4531</v>
      </c>
      <c r="C56" s="133" t="s">
        <v>4532</v>
      </c>
      <c r="D56" s="39" t="s">
        <v>4498</v>
      </c>
      <c r="E56" s="128">
        <v>38</v>
      </c>
      <c r="F56" s="100">
        <v>2802923</v>
      </c>
      <c r="G56" s="186">
        <f t="shared" si="4"/>
        <v>106511074</v>
      </c>
      <c r="H56" s="167"/>
      <c r="I56" s="187">
        <v>38</v>
      </c>
      <c r="J56" s="101"/>
      <c r="K56" s="129">
        <f t="shared" si="5"/>
        <v>0</v>
      </c>
      <c r="L56" s="101"/>
      <c r="M56" s="188"/>
      <c r="N56" s="129"/>
    </row>
    <row r="57" spans="1:14" ht="75" outlineLevel="2">
      <c r="A57" s="126" t="s">
        <v>4528</v>
      </c>
      <c r="B57" s="127" t="s">
        <v>4533</v>
      </c>
      <c r="C57" s="133" t="s">
        <v>4534</v>
      </c>
      <c r="D57" s="39" t="s">
        <v>4498</v>
      </c>
      <c r="E57" s="128">
        <v>3</v>
      </c>
      <c r="F57" s="100">
        <v>5088190</v>
      </c>
      <c r="G57" s="186">
        <f t="shared" si="4"/>
        <v>15264570</v>
      </c>
      <c r="H57" s="167"/>
      <c r="I57" s="187">
        <v>3</v>
      </c>
      <c r="J57" s="101"/>
      <c r="K57" s="129">
        <f t="shared" si="5"/>
        <v>0</v>
      </c>
      <c r="L57" s="101"/>
      <c r="M57" s="188"/>
      <c r="N57" s="129"/>
    </row>
    <row r="58" spans="1:14" ht="60" outlineLevel="2">
      <c r="A58" s="126" t="s">
        <v>4528</v>
      </c>
      <c r="B58" s="127" t="s">
        <v>4535</v>
      </c>
      <c r="C58" s="133" t="s">
        <v>4536</v>
      </c>
      <c r="D58" s="39" t="s">
        <v>4498</v>
      </c>
      <c r="E58" s="128">
        <v>88</v>
      </c>
      <c r="F58" s="100">
        <v>2929182</v>
      </c>
      <c r="G58" s="186">
        <f t="shared" si="4"/>
        <v>257768016</v>
      </c>
      <c r="H58" s="167"/>
      <c r="I58" s="187">
        <v>88</v>
      </c>
      <c r="J58" s="101"/>
      <c r="K58" s="129">
        <f t="shared" si="5"/>
        <v>0</v>
      </c>
      <c r="L58" s="101"/>
      <c r="M58" s="188"/>
      <c r="N58" s="129"/>
    </row>
    <row r="59" spans="1:14" ht="60" outlineLevel="2">
      <c r="A59" s="126" t="s">
        <v>4528</v>
      </c>
      <c r="B59" s="127" t="s">
        <v>4537</v>
      </c>
      <c r="C59" s="133" t="s">
        <v>4538</v>
      </c>
      <c r="D59" s="39" t="s">
        <v>4498</v>
      </c>
      <c r="E59" s="128">
        <v>14</v>
      </c>
      <c r="F59" s="100">
        <v>795424</v>
      </c>
      <c r="G59" s="186">
        <f t="shared" si="4"/>
        <v>11135936</v>
      </c>
      <c r="H59" s="167"/>
      <c r="I59" s="187">
        <v>14</v>
      </c>
      <c r="J59" s="101"/>
      <c r="K59" s="129">
        <f t="shared" si="5"/>
        <v>0</v>
      </c>
      <c r="L59" s="101"/>
      <c r="M59" s="188"/>
      <c r="N59" s="129"/>
    </row>
    <row r="60" spans="1:14" ht="45" outlineLevel="2">
      <c r="A60" s="126" t="s">
        <v>4528</v>
      </c>
      <c r="B60" s="127" t="s">
        <v>4539</v>
      </c>
      <c r="C60" s="133" t="s">
        <v>4540</v>
      </c>
      <c r="D60" s="39" t="s">
        <v>4498</v>
      </c>
      <c r="E60" s="128">
        <v>1</v>
      </c>
      <c r="F60" s="100">
        <v>1786548</v>
      </c>
      <c r="G60" s="186">
        <f t="shared" si="4"/>
        <v>1786548</v>
      </c>
      <c r="H60" s="167"/>
      <c r="I60" s="187">
        <v>1</v>
      </c>
      <c r="J60" s="101"/>
      <c r="K60" s="129">
        <f t="shared" si="5"/>
        <v>0</v>
      </c>
      <c r="L60" s="101"/>
      <c r="M60" s="188"/>
      <c r="N60" s="129"/>
    </row>
    <row r="61" spans="1:14" ht="90" outlineLevel="2">
      <c r="A61" s="126" t="s">
        <v>4528</v>
      </c>
      <c r="B61" s="127" t="s">
        <v>4541</v>
      </c>
      <c r="C61" s="133" t="s">
        <v>4542</v>
      </c>
      <c r="D61" s="39" t="s">
        <v>4498</v>
      </c>
      <c r="E61" s="128">
        <v>10</v>
      </c>
      <c r="F61" s="100">
        <v>524171853.68000001</v>
      </c>
      <c r="G61" s="186">
        <f t="shared" si="4"/>
        <v>5241718536.8000002</v>
      </c>
      <c r="H61" s="167"/>
      <c r="I61" s="187">
        <v>10</v>
      </c>
      <c r="J61" s="101"/>
      <c r="K61" s="129">
        <f t="shared" si="5"/>
        <v>0</v>
      </c>
      <c r="L61" s="101"/>
      <c r="M61" s="188"/>
      <c r="N61" s="129"/>
    </row>
    <row r="62" spans="1:14" ht="30" outlineLevel="2">
      <c r="A62" s="126" t="s">
        <v>4528</v>
      </c>
      <c r="B62" s="127" t="s">
        <v>4543</v>
      </c>
      <c r="C62" s="133" t="s">
        <v>4544</v>
      </c>
      <c r="D62" s="39" t="s">
        <v>4498</v>
      </c>
      <c r="E62" s="128">
        <v>110</v>
      </c>
      <c r="F62" s="100">
        <v>12708349.689999999</v>
      </c>
      <c r="G62" s="186">
        <f t="shared" si="4"/>
        <v>1397918465.8999999</v>
      </c>
      <c r="H62" s="167"/>
      <c r="I62" s="187">
        <v>110</v>
      </c>
      <c r="J62" s="101"/>
      <c r="K62" s="129">
        <f t="shared" si="5"/>
        <v>0</v>
      </c>
      <c r="L62" s="101"/>
      <c r="M62" s="188"/>
      <c r="N62" s="129"/>
    </row>
    <row r="63" spans="1:14" ht="90" outlineLevel="2">
      <c r="A63" s="126" t="s">
        <v>4528</v>
      </c>
      <c r="B63" s="127" t="s">
        <v>4545</v>
      </c>
      <c r="C63" s="133" t="s">
        <v>4546</v>
      </c>
      <c r="D63" s="39" t="s">
        <v>4498</v>
      </c>
      <c r="E63" s="128">
        <v>5</v>
      </c>
      <c r="F63" s="100">
        <v>294559767.17000002</v>
      </c>
      <c r="G63" s="186">
        <f t="shared" si="4"/>
        <v>1472798835.8500001</v>
      </c>
      <c r="H63" s="167"/>
      <c r="I63" s="187">
        <v>5</v>
      </c>
      <c r="J63" s="101"/>
      <c r="K63" s="129">
        <f t="shared" si="5"/>
        <v>0</v>
      </c>
      <c r="L63" s="101"/>
      <c r="M63" s="188"/>
      <c r="N63" s="129"/>
    </row>
    <row r="64" spans="1:14" ht="30" outlineLevel="2">
      <c r="A64" s="126" t="s">
        <v>4528</v>
      </c>
      <c r="B64" s="127" t="s">
        <v>4547</v>
      </c>
      <c r="C64" s="133" t="s">
        <v>4544</v>
      </c>
      <c r="D64" s="39" t="s">
        <v>4498</v>
      </c>
      <c r="E64" s="128">
        <v>30</v>
      </c>
      <c r="F64" s="100">
        <v>12708349.689999999</v>
      </c>
      <c r="G64" s="186">
        <f t="shared" si="4"/>
        <v>381250490.69999999</v>
      </c>
      <c r="H64" s="167"/>
      <c r="I64" s="187">
        <v>30</v>
      </c>
      <c r="J64" s="101"/>
      <c r="K64" s="129">
        <f t="shared" si="5"/>
        <v>0</v>
      </c>
      <c r="L64" s="101"/>
      <c r="M64" s="188"/>
      <c r="N64" s="129"/>
    </row>
    <row r="65" spans="1:14" outlineLevel="2">
      <c r="A65" s="104"/>
      <c r="B65" s="38"/>
      <c r="C65" s="110"/>
      <c r="D65" s="38"/>
      <c r="E65" s="105"/>
      <c r="F65" s="111"/>
      <c r="G65" s="228"/>
      <c r="H65" s="167"/>
      <c r="I65" s="104"/>
      <c r="J65" s="112"/>
      <c r="K65" s="113"/>
      <c r="L65" s="112"/>
      <c r="M65" s="200"/>
      <c r="N65" s="113"/>
    </row>
    <row r="66" spans="1:14" outlineLevel="1">
      <c r="A66" s="120"/>
      <c r="B66" s="122"/>
      <c r="C66" s="121" t="s">
        <v>4548</v>
      </c>
      <c r="D66" s="122"/>
      <c r="E66" s="122"/>
      <c r="F66" s="123"/>
      <c r="G66" s="230">
        <f>SUM(G55:G64)</f>
        <v>9048747280.7800007</v>
      </c>
      <c r="H66" s="167"/>
      <c r="I66" s="120"/>
      <c r="J66" s="124"/>
      <c r="K66" s="125">
        <f>SUM(K55:K64)</f>
        <v>0</v>
      </c>
      <c r="L66" s="168"/>
      <c r="M66" s="202"/>
      <c r="N66" s="125"/>
    </row>
    <row r="67" spans="1:14" outlineLevel="1">
      <c r="A67" s="104"/>
      <c r="B67" s="38"/>
      <c r="C67" s="110"/>
      <c r="D67" s="38"/>
      <c r="E67" s="105"/>
      <c r="F67" s="111"/>
      <c r="G67" s="228"/>
      <c r="H67" s="167"/>
      <c r="I67" s="104"/>
      <c r="J67" s="112"/>
      <c r="K67" s="113"/>
      <c r="L67" s="112"/>
      <c r="M67" s="200"/>
      <c r="N67" s="113"/>
    </row>
    <row r="68" spans="1:14" outlineLevel="1">
      <c r="A68" s="120"/>
      <c r="B68" s="122" t="s">
        <v>4549</v>
      </c>
      <c r="C68" s="121" t="s">
        <v>4550</v>
      </c>
      <c r="D68" s="122"/>
      <c r="E68" s="122"/>
      <c r="F68" s="123"/>
      <c r="G68" s="230"/>
      <c r="H68" s="167"/>
      <c r="I68" s="120"/>
      <c r="J68" s="124"/>
      <c r="K68" s="125"/>
      <c r="L68" s="168"/>
      <c r="M68" s="202"/>
      <c r="N68" s="125"/>
    </row>
    <row r="69" spans="1:14" ht="90" outlineLevel="2">
      <c r="A69" s="126" t="s">
        <v>4551</v>
      </c>
      <c r="B69" s="127" t="s">
        <v>4552</v>
      </c>
      <c r="C69" s="133" t="s">
        <v>4553</v>
      </c>
      <c r="D69" s="39" t="s">
        <v>4498</v>
      </c>
      <c r="E69" s="128">
        <v>5</v>
      </c>
      <c r="F69" s="100">
        <v>305926806.25</v>
      </c>
      <c r="G69" s="186">
        <f t="shared" ref="G69:G79" si="6">F69*E69</f>
        <v>1529634031.25</v>
      </c>
      <c r="H69" s="167"/>
      <c r="I69" s="187">
        <v>5</v>
      </c>
      <c r="J69" s="101"/>
      <c r="K69" s="129">
        <f t="shared" ref="K69:K79" si="7">J69*I69</f>
        <v>0</v>
      </c>
      <c r="L69" s="101"/>
      <c r="M69" s="188"/>
      <c r="N69" s="129"/>
    </row>
    <row r="70" spans="1:14" ht="30" outlineLevel="2">
      <c r="A70" s="126" t="s">
        <v>4551</v>
      </c>
      <c r="B70" s="127" t="s">
        <v>4554</v>
      </c>
      <c r="C70" s="133" t="s">
        <v>4555</v>
      </c>
      <c r="D70" s="39" t="s">
        <v>4498</v>
      </c>
      <c r="E70" s="128">
        <v>43</v>
      </c>
      <c r="F70" s="100">
        <v>12708349.689999999</v>
      </c>
      <c r="G70" s="186">
        <f t="shared" si="6"/>
        <v>546459036.66999996</v>
      </c>
      <c r="H70" s="167"/>
      <c r="I70" s="187">
        <v>43</v>
      </c>
      <c r="J70" s="101"/>
      <c r="K70" s="129">
        <f t="shared" si="7"/>
        <v>0</v>
      </c>
      <c r="L70" s="101"/>
      <c r="M70" s="188"/>
      <c r="N70" s="129"/>
    </row>
    <row r="71" spans="1:14" ht="30" outlineLevel="2">
      <c r="A71" s="126" t="s">
        <v>4551</v>
      </c>
      <c r="B71" s="127" t="s">
        <v>4556</v>
      </c>
      <c r="C71" s="133" t="s">
        <v>4557</v>
      </c>
      <c r="D71" s="39" t="s">
        <v>4498</v>
      </c>
      <c r="E71" s="128">
        <v>40</v>
      </c>
      <c r="F71" s="100">
        <v>2474653</v>
      </c>
      <c r="G71" s="186">
        <f t="shared" si="6"/>
        <v>98986120</v>
      </c>
      <c r="H71" s="167"/>
      <c r="I71" s="187">
        <v>40</v>
      </c>
      <c r="J71" s="101"/>
      <c r="K71" s="129">
        <f t="shared" si="7"/>
        <v>0</v>
      </c>
      <c r="L71" s="101"/>
      <c r="M71" s="188"/>
      <c r="N71" s="129"/>
    </row>
    <row r="72" spans="1:14" ht="30" outlineLevel="2">
      <c r="A72" s="126" t="s">
        <v>4551</v>
      </c>
      <c r="B72" s="127" t="s">
        <v>4558</v>
      </c>
      <c r="C72" s="133" t="s">
        <v>4559</v>
      </c>
      <c r="D72" s="39" t="s">
        <v>4498</v>
      </c>
      <c r="E72" s="128">
        <v>40</v>
      </c>
      <c r="F72" s="100">
        <v>2929181</v>
      </c>
      <c r="G72" s="186">
        <f t="shared" si="6"/>
        <v>117167240</v>
      </c>
      <c r="H72" s="167"/>
      <c r="I72" s="187">
        <v>40</v>
      </c>
      <c r="J72" s="101"/>
      <c r="K72" s="129">
        <f t="shared" si="7"/>
        <v>0</v>
      </c>
      <c r="L72" s="101"/>
      <c r="M72" s="188"/>
      <c r="N72" s="129"/>
    </row>
    <row r="73" spans="1:14" ht="30" outlineLevel="2">
      <c r="A73" s="126" t="s">
        <v>4551</v>
      </c>
      <c r="B73" s="127" t="s">
        <v>4560</v>
      </c>
      <c r="C73" s="133" t="s">
        <v>4561</v>
      </c>
      <c r="D73" s="39" t="s">
        <v>4498</v>
      </c>
      <c r="E73" s="128">
        <v>20</v>
      </c>
      <c r="F73" s="100">
        <v>2802923</v>
      </c>
      <c r="G73" s="186">
        <f t="shared" si="6"/>
        <v>56058460</v>
      </c>
      <c r="H73" s="100"/>
      <c r="I73" s="187">
        <v>20</v>
      </c>
      <c r="J73" s="101"/>
      <c r="K73" s="129">
        <f t="shared" si="7"/>
        <v>0</v>
      </c>
      <c r="L73" s="101"/>
      <c r="M73" s="188"/>
      <c r="N73" s="129"/>
    </row>
    <row r="74" spans="1:14" outlineLevel="2">
      <c r="A74" s="126" t="s">
        <v>4551</v>
      </c>
      <c r="B74" s="127" t="s">
        <v>4539</v>
      </c>
      <c r="C74" s="133" t="s">
        <v>4562</v>
      </c>
      <c r="D74" s="39" t="s">
        <v>326</v>
      </c>
      <c r="E74" s="128">
        <v>1</v>
      </c>
      <c r="F74" s="100">
        <v>828240</v>
      </c>
      <c r="G74" s="186">
        <f t="shared" si="6"/>
        <v>828240</v>
      </c>
      <c r="H74" s="100"/>
      <c r="I74" s="187">
        <v>1</v>
      </c>
      <c r="J74" s="101"/>
      <c r="K74" s="129">
        <f t="shared" si="7"/>
        <v>0</v>
      </c>
      <c r="L74" s="101"/>
      <c r="M74" s="188"/>
      <c r="N74" s="129"/>
    </row>
    <row r="75" spans="1:14" ht="30" outlineLevel="2">
      <c r="A75" s="126" t="s">
        <v>4551</v>
      </c>
      <c r="B75" s="127" t="s">
        <v>4563</v>
      </c>
      <c r="C75" s="133" t="s">
        <v>4564</v>
      </c>
      <c r="D75" s="39" t="s">
        <v>4498</v>
      </c>
      <c r="E75" s="128">
        <v>1</v>
      </c>
      <c r="F75" s="100">
        <v>5088190</v>
      </c>
      <c r="G75" s="186">
        <f t="shared" si="6"/>
        <v>5088190</v>
      </c>
      <c r="H75" s="100"/>
      <c r="I75" s="187">
        <v>1</v>
      </c>
      <c r="J75" s="101"/>
      <c r="K75" s="129">
        <f t="shared" si="7"/>
        <v>0</v>
      </c>
      <c r="L75" s="101"/>
      <c r="M75" s="188"/>
      <c r="N75" s="129"/>
    </row>
    <row r="76" spans="1:14" ht="45" outlineLevel="2">
      <c r="A76" s="126" t="s">
        <v>4551</v>
      </c>
      <c r="B76" s="127" t="s">
        <v>4565</v>
      </c>
      <c r="C76" s="133" t="s">
        <v>4566</v>
      </c>
      <c r="D76" s="39" t="s">
        <v>4498</v>
      </c>
      <c r="E76" s="128">
        <v>1</v>
      </c>
      <c r="F76" s="100">
        <v>5599534</v>
      </c>
      <c r="G76" s="186">
        <f t="shared" si="6"/>
        <v>5599534</v>
      </c>
      <c r="H76" s="100"/>
      <c r="I76" s="187">
        <v>1</v>
      </c>
      <c r="J76" s="101"/>
      <c r="K76" s="129">
        <f t="shared" si="7"/>
        <v>0</v>
      </c>
      <c r="L76" s="101"/>
      <c r="M76" s="188"/>
      <c r="N76" s="129"/>
    </row>
    <row r="77" spans="1:14" ht="45" outlineLevel="2">
      <c r="A77" s="126" t="s">
        <v>4551</v>
      </c>
      <c r="B77" s="127" t="s">
        <v>4567</v>
      </c>
      <c r="C77" s="133" t="s">
        <v>4568</v>
      </c>
      <c r="D77" s="39" t="s">
        <v>4498</v>
      </c>
      <c r="E77" s="128">
        <v>1</v>
      </c>
      <c r="F77" s="100">
        <v>3598560</v>
      </c>
      <c r="G77" s="186">
        <f t="shared" si="6"/>
        <v>3598560</v>
      </c>
      <c r="H77" s="100"/>
      <c r="I77" s="187">
        <v>1</v>
      </c>
      <c r="J77" s="101"/>
      <c r="K77" s="129">
        <f t="shared" si="7"/>
        <v>0</v>
      </c>
      <c r="L77" s="101"/>
      <c r="M77" s="188"/>
      <c r="N77" s="129"/>
    </row>
    <row r="78" spans="1:14" ht="30" outlineLevel="2">
      <c r="A78" s="126" t="s">
        <v>4551</v>
      </c>
      <c r="B78" s="127" t="s">
        <v>4569</v>
      </c>
      <c r="C78" s="133" t="s">
        <v>4559</v>
      </c>
      <c r="D78" s="39" t="s">
        <v>4498</v>
      </c>
      <c r="E78" s="128">
        <v>53</v>
      </c>
      <c r="F78" s="100">
        <v>2929181</v>
      </c>
      <c r="G78" s="186">
        <f t="shared" si="6"/>
        <v>155246593</v>
      </c>
      <c r="H78" s="100"/>
      <c r="I78" s="187">
        <v>53</v>
      </c>
      <c r="J78" s="101"/>
      <c r="K78" s="129">
        <f t="shared" si="7"/>
        <v>0</v>
      </c>
      <c r="L78" s="101"/>
      <c r="M78" s="188"/>
      <c r="N78" s="129"/>
    </row>
    <row r="79" spans="1:14" ht="45" outlineLevel="2">
      <c r="A79" s="126" t="s">
        <v>4551</v>
      </c>
      <c r="B79" s="127" t="s">
        <v>4570</v>
      </c>
      <c r="C79" s="133" t="s">
        <v>4524</v>
      </c>
      <c r="D79" s="39" t="s">
        <v>4498</v>
      </c>
      <c r="E79" s="128">
        <v>2</v>
      </c>
      <c r="F79" s="100">
        <v>795424</v>
      </c>
      <c r="G79" s="186">
        <f t="shared" si="6"/>
        <v>1590848</v>
      </c>
      <c r="H79" s="100"/>
      <c r="I79" s="187">
        <v>2</v>
      </c>
      <c r="J79" s="101"/>
      <c r="K79" s="129">
        <f t="shared" si="7"/>
        <v>0</v>
      </c>
      <c r="L79" s="101"/>
      <c r="M79" s="188"/>
      <c r="N79" s="129"/>
    </row>
    <row r="80" spans="1:14" outlineLevel="2">
      <c r="A80" s="144"/>
      <c r="B80" s="260"/>
      <c r="C80" s="135"/>
      <c r="D80" s="260"/>
      <c r="E80" s="261"/>
      <c r="F80" s="262"/>
      <c r="G80" s="263"/>
      <c r="H80" s="111"/>
      <c r="I80" s="144"/>
      <c r="J80" s="248"/>
      <c r="K80" s="240"/>
      <c r="L80" s="112"/>
      <c r="M80" s="239"/>
      <c r="N80" s="240"/>
    </row>
    <row r="81" spans="1:14" outlineLevel="1">
      <c r="A81" s="120"/>
      <c r="B81" s="122"/>
      <c r="C81" s="121" t="s">
        <v>4571</v>
      </c>
      <c r="D81" s="122"/>
      <c r="E81" s="122"/>
      <c r="F81" s="123"/>
      <c r="G81" s="230">
        <f>SUM(G69:G79)</f>
        <v>2520256852.9200001</v>
      </c>
      <c r="H81" s="167"/>
      <c r="I81" s="120"/>
      <c r="J81" s="124"/>
      <c r="K81" s="125">
        <f>SUM(K69:K79)</f>
        <v>0</v>
      </c>
      <c r="L81" s="168"/>
      <c r="M81" s="202"/>
      <c r="N81" s="125"/>
    </row>
    <row r="82" spans="1:14" outlineLevel="1">
      <c r="A82" s="104"/>
      <c r="B82" s="38"/>
      <c r="C82" s="110"/>
      <c r="D82" s="38"/>
      <c r="E82" s="105"/>
      <c r="F82" s="111"/>
      <c r="G82" s="228"/>
      <c r="H82" s="111"/>
      <c r="I82" s="104"/>
      <c r="J82" s="112"/>
      <c r="K82" s="113"/>
      <c r="L82" s="112"/>
      <c r="M82" s="200"/>
      <c r="N82" s="113"/>
    </row>
    <row r="83" spans="1:14" outlineLevel="1">
      <c r="A83" s="120"/>
      <c r="B83" s="122" t="s">
        <v>4572</v>
      </c>
      <c r="C83" s="121" t="s">
        <v>4573</v>
      </c>
      <c r="D83" s="122"/>
      <c r="E83" s="122"/>
      <c r="F83" s="123"/>
      <c r="G83" s="230"/>
      <c r="H83" s="167"/>
      <c r="I83" s="120"/>
      <c r="J83" s="124"/>
      <c r="K83" s="125"/>
      <c r="L83" s="168"/>
      <c r="M83" s="202"/>
      <c r="N83" s="125"/>
    </row>
    <row r="84" spans="1:14" ht="30" outlineLevel="2">
      <c r="A84" s="126" t="s">
        <v>4574</v>
      </c>
      <c r="B84" s="127" t="s">
        <v>4575</v>
      </c>
      <c r="C84" s="133" t="s">
        <v>4576</v>
      </c>
      <c r="D84" s="39" t="s">
        <v>4498</v>
      </c>
      <c r="E84" s="128">
        <v>5</v>
      </c>
      <c r="F84" s="100">
        <v>2802923</v>
      </c>
      <c r="G84" s="186">
        <f>F84*E84</f>
        <v>14014615</v>
      </c>
      <c r="H84" s="100"/>
      <c r="I84" s="187">
        <v>5</v>
      </c>
      <c r="J84" s="101"/>
      <c r="K84" s="129">
        <f>J84*I84</f>
        <v>0</v>
      </c>
      <c r="L84" s="101"/>
      <c r="M84" s="188"/>
      <c r="N84" s="129"/>
    </row>
    <row r="85" spans="1:14" outlineLevel="2">
      <c r="A85" s="104"/>
      <c r="B85" s="38"/>
      <c r="C85" s="110"/>
      <c r="D85" s="38"/>
      <c r="E85" s="105"/>
      <c r="F85" s="111"/>
      <c r="G85" s="228"/>
      <c r="H85" s="111"/>
      <c r="I85" s="104"/>
      <c r="J85" s="112"/>
      <c r="K85" s="113"/>
      <c r="L85" s="112"/>
      <c r="M85" s="200"/>
      <c r="N85" s="113"/>
    </row>
    <row r="86" spans="1:14" outlineLevel="1">
      <c r="A86" s="120"/>
      <c r="B86" s="122"/>
      <c r="C86" s="121" t="s">
        <v>4577</v>
      </c>
      <c r="D86" s="122"/>
      <c r="E86" s="122"/>
      <c r="F86" s="123"/>
      <c r="G86" s="230">
        <f>G84</f>
        <v>14014615</v>
      </c>
      <c r="H86" s="167"/>
      <c r="I86" s="120"/>
      <c r="J86" s="124"/>
      <c r="K86" s="125">
        <f>K84</f>
        <v>0</v>
      </c>
      <c r="L86" s="168"/>
      <c r="M86" s="202"/>
      <c r="N86" s="125"/>
    </row>
    <row r="87" spans="1:14" outlineLevel="1">
      <c r="A87" s="104"/>
      <c r="B87" s="38"/>
      <c r="C87" s="110"/>
      <c r="D87" s="38"/>
      <c r="E87" s="105"/>
      <c r="F87" s="111"/>
      <c r="G87" s="228"/>
      <c r="H87" s="111"/>
      <c r="I87" s="104"/>
      <c r="J87" s="112"/>
      <c r="K87" s="113"/>
      <c r="L87" s="112"/>
      <c r="M87" s="200"/>
      <c r="N87" s="113"/>
    </row>
    <row r="88" spans="1:14" outlineLevel="1">
      <c r="A88" s="120"/>
      <c r="B88" s="122" t="s">
        <v>4578</v>
      </c>
      <c r="C88" s="121" t="s">
        <v>4579</v>
      </c>
      <c r="D88" s="122"/>
      <c r="E88" s="122"/>
      <c r="F88" s="123"/>
      <c r="G88" s="230"/>
      <c r="H88" s="167"/>
      <c r="I88" s="120"/>
      <c r="J88" s="124"/>
      <c r="K88" s="125"/>
      <c r="L88" s="168"/>
      <c r="M88" s="202"/>
      <c r="N88" s="125"/>
    </row>
    <row r="89" spans="1:14" ht="30" outlineLevel="2">
      <c r="A89" s="126" t="s">
        <v>4580</v>
      </c>
      <c r="B89" s="127" t="s">
        <v>4581</v>
      </c>
      <c r="C89" s="133" t="s">
        <v>4582</v>
      </c>
      <c r="D89" s="39" t="s">
        <v>326</v>
      </c>
      <c r="E89" s="128">
        <v>42</v>
      </c>
      <c r="F89" s="100">
        <v>992460</v>
      </c>
      <c r="G89" s="186">
        <f t="shared" ref="G89:G98" si="8">F89*E89</f>
        <v>41683320</v>
      </c>
      <c r="H89" s="100"/>
      <c r="I89" s="187">
        <v>42</v>
      </c>
      <c r="J89" s="101"/>
      <c r="K89" s="129">
        <f t="shared" ref="K89:K98" si="9">J89*I89</f>
        <v>0</v>
      </c>
      <c r="L89" s="101"/>
      <c r="M89" s="188"/>
      <c r="N89" s="129"/>
    </row>
    <row r="90" spans="1:14" outlineLevel="2">
      <c r="A90" s="126" t="s">
        <v>4580</v>
      </c>
      <c r="B90" s="127" t="s">
        <v>4583</v>
      </c>
      <c r="C90" s="133" t="s">
        <v>4584</v>
      </c>
      <c r="D90" s="39" t="s">
        <v>326</v>
      </c>
      <c r="E90" s="128">
        <v>12</v>
      </c>
      <c r="F90" s="100">
        <v>854840</v>
      </c>
      <c r="G90" s="186">
        <f t="shared" si="8"/>
        <v>10258080</v>
      </c>
      <c r="H90" s="100"/>
      <c r="I90" s="187">
        <v>12</v>
      </c>
      <c r="J90" s="101"/>
      <c r="K90" s="129">
        <f t="shared" si="9"/>
        <v>0</v>
      </c>
      <c r="L90" s="101"/>
      <c r="M90" s="188"/>
      <c r="N90" s="129"/>
    </row>
    <row r="91" spans="1:14" outlineLevel="2">
      <c r="A91" s="126" t="s">
        <v>4580</v>
      </c>
      <c r="B91" s="127" t="s">
        <v>4585</v>
      </c>
      <c r="C91" s="133" t="s">
        <v>4586</v>
      </c>
      <c r="D91" s="39" t="s">
        <v>326</v>
      </c>
      <c r="E91" s="128">
        <v>32</v>
      </c>
      <c r="F91" s="100">
        <v>699720</v>
      </c>
      <c r="G91" s="186">
        <f t="shared" si="8"/>
        <v>22391040</v>
      </c>
      <c r="H91" s="100"/>
      <c r="I91" s="187">
        <v>32</v>
      </c>
      <c r="J91" s="101"/>
      <c r="K91" s="129">
        <f t="shared" si="9"/>
        <v>0</v>
      </c>
      <c r="L91" s="101"/>
      <c r="M91" s="188"/>
      <c r="N91" s="129"/>
    </row>
    <row r="92" spans="1:14" outlineLevel="2">
      <c r="A92" s="126" t="s">
        <v>4580</v>
      </c>
      <c r="B92" s="127" t="s">
        <v>4587</v>
      </c>
      <c r="C92" s="133" t="s">
        <v>4588</v>
      </c>
      <c r="D92" s="39" t="s">
        <v>326</v>
      </c>
      <c r="E92" s="128">
        <v>8</v>
      </c>
      <c r="F92" s="100">
        <v>4148722</v>
      </c>
      <c r="G92" s="186">
        <f t="shared" si="8"/>
        <v>33189776</v>
      </c>
      <c r="H92" s="100"/>
      <c r="I92" s="187">
        <v>8</v>
      </c>
      <c r="J92" s="101"/>
      <c r="K92" s="129">
        <f t="shared" si="9"/>
        <v>0</v>
      </c>
      <c r="L92" s="101"/>
      <c r="M92" s="188"/>
      <c r="N92" s="129"/>
    </row>
    <row r="93" spans="1:14" ht="45" outlineLevel="2">
      <c r="A93" s="126" t="s">
        <v>4580</v>
      </c>
      <c r="B93" s="127" t="s">
        <v>4589</v>
      </c>
      <c r="C93" s="133" t="s">
        <v>4590</v>
      </c>
      <c r="D93" s="39" t="s">
        <v>326</v>
      </c>
      <c r="E93" s="128">
        <v>23</v>
      </c>
      <c r="F93" s="100">
        <v>2573603</v>
      </c>
      <c r="G93" s="186">
        <f t="shared" si="8"/>
        <v>59192869</v>
      </c>
      <c r="H93" s="100"/>
      <c r="I93" s="187">
        <v>23</v>
      </c>
      <c r="J93" s="101"/>
      <c r="K93" s="129">
        <f t="shared" si="9"/>
        <v>0</v>
      </c>
      <c r="L93" s="101"/>
      <c r="M93" s="188"/>
      <c r="N93" s="129"/>
    </row>
    <row r="94" spans="1:14" outlineLevel="2">
      <c r="A94" s="126" t="s">
        <v>4580</v>
      </c>
      <c r="B94" s="127" t="s">
        <v>4591</v>
      </c>
      <c r="C94" s="133" t="s">
        <v>4592</v>
      </c>
      <c r="D94" s="39" t="s">
        <v>326</v>
      </c>
      <c r="E94" s="128">
        <v>130</v>
      </c>
      <c r="F94" s="100">
        <v>2573603</v>
      </c>
      <c r="G94" s="186">
        <f t="shared" si="8"/>
        <v>334568390</v>
      </c>
      <c r="H94" s="100"/>
      <c r="I94" s="187">
        <v>130</v>
      </c>
      <c r="J94" s="101"/>
      <c r="K94" s="129">
        <f t="shared" si="9"/>
        <v>0</v>
      </c>
      <c r="L94" s="101"/>
      <c r="M94" s="188"/>
      <c r="N94" s="129"/>
    </row>
    <row r="95" spans="1:14" outlineLevel="2">
      <c r="A95" s="126" t="s">
        <v>4580</v>
      </c>
      <c r="B95" s="127" t="s">
        <v>4593</v>
      </c>
      <c r="C95" s="133" t="s">
        <v>4594</v>
      </c>
      <c r="D95" s="39" t="s">
        <v>326</v>
      </c>
      <c r="E95" s="128">
        <v>135</v>
      </c>
      <c r="F95" s="100">
        <v>980953</v>
      </c>
      <c r="G95" s="186">
        <f t="shared" si="8"/>
        <v>132428655</v>
      </c>
      <c r="H95" s="100"/>
      <c r="I95" s="187">
        <v>135</v>
      </c>
      <c r="J95" s="101"/>
      <c r="K95" s="129">
        <f t="shared" si="9"/>
        <v>0</v>
      </c>
      <c r="L95" s="101"/>
      <c r="M95" s="188"/>
      <c r="N95" s="129"/>
    </row>
    <row r="96" spans="1:14" ht="45" outlineLevel="2">
      <c r="A96" s="126" t="s">
        <v>4580</v>
      </c>
      <c r="B96" s="127" t="s">
        <v>4595</v>
      </c>
      <c r="C96" s="133" t="s">
        <v>4524</v>
      </c>
      <c r="D96" s="39" t="s">
        <v>4498</v>
      </c>
      <c r="E96" s="128">
        <v>546</v>
      </c>
      <c r="F96" s="100">
        <v>795424</v>
      </c>
      <c r="G96" s="186">
        <f t="shared" si="8"/>
        <v>434301504</v>
      </c>
      <c r="H96" s="100"/>
      <c r="I96" s="187">
        <v>546</v>
      </c>
      <c r="J96" s="101"/>
      <c r="K96" s="129">
        <f t="shared" si="9"/>
        <v>0</v>
      </c>
      <c r="L96" s="101"/>
      <c r="M96" s="188"/>
      <c r="N96" s="129"/>
    </row>
    <row r="97" spans="1:14" ht="30" outlineLevel="2">
      <c r="A97" s="126" t="s">
        <v>4580</v>
      </c>
      <c r="B97" s="127" t="s">
        <v>4596</v>
      </c>
      <c r="C97" s="133" t="s">
        <v>4597</v>
      </c>
      <c r="D97" s="39" t="s">
        <v>326</v>
      </c>
      <c r="E97" s="128">
        <v>3</v>
      </c>
      <c r="F97" s="100">
        <v>5212680</v>
      </c>
      <c r="G97" s="186">
        <f t="shared" si="8"/>
        <v>15638040</v>
      </c>
      <c r="H97" s="100"/>
      <c r="I97" s="187">
        <v>3</v>
      </c>
      <c r="J97" s="101"/>
      <c r="K97" s="129">
        <f t="shared" si="9"/>
        <v>0</v>
      </c>
      <c r="L97" s="101"/>
      <c r="M97" s="188"/>
      <c r="N97" s="129"/>
    </row>
    <row r="98" spans="1:14" ht="30" outlineLevel="2">
      <c r="A98" s="126" t="s">
        <v>4580</v>
      </c>
      <c r="B98" s="127" t="s">
        <v>4598</v>
      </c>
      <c r="C98" s="133" t="s">
        <v>4599</v>
      </c>
      <c r="D98" s="39" t="s">
        <v>326</v>
      </c>
      <c r="E98" s="128">
        <v>5</v>
      </c>
      <c r="F98" s="100">
        <v>2039879</v>
      </c>
      <c r="G98" s="186">
        <f t="shared" si="8"/>
        <v>10199395</v>
      </c>
      <c r="H98" s="100"/>
      <c r="I98" s="187">
        <v>5</v>
      </c>
      <c r="J98" s="101"/>
      <c r="K98" s="129">
        <f t="shared" si="9"/>
        <v>0</v>
      </c>
      <c r="L98" s="101"/>
      <c r="M98" s="188"/>
      <c r="N98" s="129"/>
    </row>
    <row r="99" spans="1:14" outlineLevel="2">
      <c r="A99" s="104"/>
      <c r="B99" s="38"/>
      <c r="C99" s="110"/>
      <c r="D99" s="38"/>
      <c r="E99" s="105"/>
      <c r="F99" s="111"/>
      <c r="G99" s="228"/>
      <c r="H99" s="111"/>
      <c r="I99" s="104"/>
      <c r="J99" s="112"/>
      <c r="K99" s="113"/>
      <c r="L99" s="112"/>
      <c r="M99" s="200"/>
      <c r="N99" s="113"/>
    </row>
    <row r="100" spans="1:14" outlineLevel="2">
      <c r="A100" s="120"/>
      <c r="B100" s="122" t="s">
        <v>4600</v>
      </c>
      <c r="C100" s="121" t="s">
        <v>4601</v>
      </c>
      <c r="D100" s="122"/>
      <c r="E100" s="122"/>
      <c r="F100" s="123"/>
      <c r="G100" s="230"/>
      <c r="H100" s="167"/>
      <c r="I100" s="120"/>
      <c r="J100" s="124"/>
      <c r="K100" s="125"/>
      <c r="L100" s="168"/>
      <c r="M100" s="202"/>
      <c r="N100" s="125"/>
    </row>
    <row r="101" spans="1:14" ht="60" outlineLevel="2">
      <c r="A101" s="104" t="s">
        <v>4602</v>
      </c>
      <c r="B101" s="127" t="s">
        <v>4603</v>
      </c>
      <c r="C101" s="133" t="s">
        <v>4604</v>
      </c>
      <c r="D101" s="39" t="s">
        <v>326</v>
      </c>
      <c r="E101" s="128">
        <v>2</v>
      </c>
      <c r="F101" s="100">
        <v>5433962</v>
      </c>
      <c r="G101" s="186">
        <f>F101*E101</f>
        <v>10867924</v>
      </c>
      <c r="H101" s="100"/>
      <c r="I101" s="187">
        <v>2</v>
      </c>
      <c r="J101" s="101"/>
      <c r="K101" s="129">
        <f>J101*I101</f>
        <v>0</v>
      </c>
      <c r="L101" s="101"/>
      <c r="M101" s="188"/>
      <c r="N101" s="129"/>
    </row>
    <row r="102" spans="1:14" ht="60" outlineLevel="2">
      <c r="A102" s="104" t="s">
        <v>4605</v>
      </c>
      <c r="B102" s="127" t="s">
        <v>4606</v>
      </c>
      <c r="C102" s="110" t="s">
        <v>4607</v>
      </c>
      <c r="D102" s="39" t="s">
        <v>326</v>
      </c>
      <c r="E102" s="105">
        <v>1</v>
      </c>
      <c r="F102" s="111">
        <v>7111382</v>
      </c>
      <c r="G102" s="186">
        <f>F102*E102</f>
        <v>7111382</v>
      </c>
      <c r="H102" s="100"/>
      <c r="I102" s="104">
        <v>1</v>
      </c>
      <c r="J102" s="112"/>
      <c r="K102" s="129">
        <f>J102*I102</f>
        <v>0</v>
      </c>
      <c r="L102" s="101"/>
      <c r="M102" s="200"/>
      <c r="N102" s="129"/>
    </row>
    <row r="103" spans="1:14" ht="210" outlineLevel="2">
      <c r="A103" s="104" t="s">
        <v>4608</v>
      </c>
      <c r="B103" s="127" t="s">
        <v>4609</v>
      </c>
      <c r="C103" s="133" t="s">
        <v>4610</v>
      </c>
      <c r="D103" s="39" t="s">
        <v>326</v>
      </c>
      <c r="E103" s="39">
        <v>3</v>
      </c>
      <c r="F103" s="100">
        <v>4898886.0586949997</v>
      </c>
      <c r="G103" s="186">
        <f>E103*F103</f>
        <v>14696658.176084999</v>
      </c>
      <c r="H103" s="100"/>
      <c r="I103" s="247">
        <v>3</v>
      </c>
      <c r="J103" s="101"/>
      <c r="K103" s="129">
        <f>I103*J103</f>
        <v>0</v>
      </c>
      <c r="L103" s="101"/>
      <c r="M103" s="188"/>
      <c r="N103" s="129"/>
    </row>
    <row r="104" spans="1:14" ht="75" outlineLevel="2">
      <c r="A104" s="104" t="s">
        <v>4611</v>
      </c>
      <c r="B104" s="127" t="s">
        <v>4612</v>
      </c>
      <c r="C104" s="133" t="s">
        <v>4613</v>
      </c>
      <c r="D104" s="39" t="s">
        <v>326</v>
      </c>
      <c r="E104" s="39">
        <v>4</v>
      </c>
      <c r="F104" s="100">
        <v>52457655</v>
      </c>
      <c r="G104" s="186">
        <f>E104*F104</f>
        <v>209830620</v>
      </c>
      <c r="H104" s="100"/>
      <c r="I104" s="247">
        <v>4</v>
      </c>
      <c r="J104" s="101"/>
      <c r="K104" s="129">
        <f>I104*J104</f>
        <v>0</v>
      </c>
      <c r="L104" s="101"/>
      <c r="M104" s="188"/>
      <c r="N104" s="129"/>
    </row>
    <row r="105" spans="1:14" outlineLevel="1">
      <c r="A105" s="120"/>
      <c r="B105" s="122"/>
      <c r="C105" s="121" t="s">
        <v>4614</v>
      </c>
      <c r="D105" s="122"/>
      <c r="E105" s="122"/>
      <c r="F105" s="123"/>
      <c r="G105" s="230">
        <f>SUM(G89:G104)</f>
        <v>1336357653.176085</v>
      </c>
      <c r="H105" s="167"/>
      <c r="I105" s="120"/>
      <c r="J105" s="124"/>
      <c r="K105" s="125">
        <f>SUM(K89:K104)</f>
        <v>0</v>
      </c>
      <c r="L105" s="168"/>
      <c r="M105" s="202"/>
      <c r="N105" s="125"/>
    </row>
    <row r="106" spans="1:14" outlineLevel="1">
      <c r="A106" s="104"/>
      <c r="B106" s="38"/>
      <c r="C106" s="110"/>
      <c r="D106" s="38"/>
      <c r="E106" s="105"/>
      <c r="F106" s="111"/>
      <c r="G106" s="228"/>
      <c r="H106" s="111"/>
      <c r="I106" s="104"/>
      <c r="J106" s="112"/>
      <c r="K106" s="113"/>
      <c r="L106" s="112"/>
      <c r="M106" s="200"/>
      <c r="N106" s="113"/>
    </row>
    <row r="107" spans="1:14">
      <c r="A107" s="114"/>
      <c r="B107" s="115"/>
      <c r="C107" s="116" t="s">
        <v>4615</v>
      </c>
      <c r="D107" s="115"/>
      <c r="E107" s="115"/>
      <c r="F107" s="117"/>
      <c r="G107" s="229">
        <f>G105+G86+G81+G66+G52+G40</f>
        <v>13401523507.076086</v>
      </c>
      <c r="H107" s="167"/>
      <c r="I107" s="114"/>
      <c r="J107" s="118"/>
      <c r="K107" s="119">
        <f>K105+K86+K81+K66+K52+K40</f>
        <v>0</v>
      </c>
      <c r="L107" s="168"/>
      <c r="M107" s="201"/>
      <c r="N107" s="119"/>
    </row>
    <row r="108" spans="1:14" ht="15" customHeight="1">
      <c r="A108" s="180" t="s">
        <v>3980</v>
      </c>
      <c r="B108" s="622" t="s">
        <v>3981</v>
      </c>
      <c r="C108" s="622"/>
      <c r="E108" s="183"/>
      <c r="F108" s="183"/>
      <c r="G108" s="264"/>
      <c r="I108" s="249"/>
      <c r="K108" s="182"/>
      <c r="M108" s="241"/>
      <c r="N108" s="182"/>
    </row>
    <row r="109" spans="1:14" ht="15" customHeight="1">
      <c r="A109" s="180"/>
      <c r="B109" s="622"/>
      <c r="C109" s="622"/>
      <c r="E109" s="183"/>
      <c r="F109" s="183"/>
      <c r="G109" s="235"/>
      <c r="I109" s="249"/>
      <c r="K109" s="106"/>
      <c r="M109" s="268"/>
      <c r="N109" s="269"/>
    </row>
    <row r="110" spans="1:14" ht="59.1" customHeight="1">
      <c r="A110" s="180"/>
      <c r="B110" s="622"/>
      <c r="C110" s="622"/>
      <c r="E110" s="41" t="s">
        <v>3982</v>
      </c>
      <c r="F110" s="42"/>
      <c r="G110" s="43"/>
      <c r="I110" s="57" t="s">
        <v>3982</v>
      </c>
      <c r="J110" s="26"/>
      <c r="K110" s="25"/>
    </row>
    <row r="111" spans="1:14">
      <c r="A111" s="265"/>
      <c r="B111" s="108"/>
      <c r="C111" s="108"/>
      <c r="D111" s="108"/>
      <c r="E111" s="44" t="s">
        <v>4616</v>
      </c>
      <c r="F111" s="45"/>
      <c r="G111" s="46">
        <f>G16</f>
        <v>436122663.16000003</v>
      </c>
      <c r="I111" s="58" t="s">
        <v>4616</v>
      </c>
      <c r="J111" s="24"/>
      <c r="K111" s="23">
        <f>K16</f>
        <v>0</v>
      </c>
    </row>
    <row r="112" spans="1:14" ht="15" customHeight="1">
      <c r="A112" s="631" t="s">
        <v>3983</v>
      </c>
      <c r="B112" s="622"/>
      <c r="C112" s="622"/>
      <c r="D112" s="32"/>
      <c r="E112" s="44" t="s">
        <v>4617</v>
      </c>
      <c r="F112" s="45"/>
      <c r="G112" s="46">
        <f>G28</f>
        <v>2213351607.8954802</v>
      </c>
      <c r="H112" s="32"/>
      <c r="I112" s="58" t="s">
        <v>4617</v>
      </c>
      <c r="J112" s="24"/>
      <c r="K112" s="23">
        <f>K28</f>
        <v>0</v>
      </c>
      <c r="L112" s="3"/>
    </row>
    <row r="113" spans="1:14" ht="15" customHeight="1">
      <c r="A113" s="266" t="s">
        <v>3985</v>
      </c>
      <c r="B113" s="632" t="s">
        <v>4618</v>
      </c>
      <c r="C113" s="632"/>
      <c r="D113" s="267"/>
      <c r="E113" s="44" t="s">
        <v>4619</v>
      </c>
      <c r="F113" s="45"/>
      <c r="G113" s="46">
        <f>G107</f>
        <v>13401523507.076086</v>
      </c>
      <c r="H113" s="32"/>
      <c r="I113" s="58" t="s">
        <v>4619</v>
      </c>
      <c r="J113" s="24"/>
      <c r="K113" s="23">
        <f>K107</f>
        <v>0</v>
      </c>
      <c r="L113" s="3"/>
    </row>
    <row r="114" spans="1:14" ht="30.95" customHeight="1">
      <c r="A114" s="253" t="s">
        <v>638</v>
      </c>
      <c r="B114" s="633" t="s">
        <v>3986</v>
      </c>
      <c r="C114" s="633"/>
      <c r="D114" s="52"/>
      <c r="E114" s="48"/>
      <c r="F114" s="254" t="s">
        <v>4620</v>
      </c>
      <c r="G114" s="255">
        <f>G113+G112+G111</f>
        <v>16050997778.131565</v>
      </c>
      <c r="H114" s="32"/>
      <c r="I114" s="250"/>
      <c r="J114" s="22" t="s">
        <v>4620</v>
      </c>
      <c r="K114" s="21">
        <f>K113+K112+K111</f>
        <v>0</v>
      </c>
      <c r="L114" s="3"/>
    </row>
    <row r="115" spans="1:14" ht="48" customHeight="1">
      <c r="A115" s="59" t="s">
        <v>1858</v>
      </c>
      <c r="B115" s="630" t="s">
        <v>3988</v>
      </c>
      <c r="C115" s="630"/>
      <c r="D115" s="53"/>
      <c r="E115" s="48"/>
      <c r="F115" s="48"/>
      <c r="G115" s="47"/>
      <c r="H115" s="32"/>
      <c r="I115" s="250"/>
      <c r="J115" s="20"/>
      <c r="K115" s="242"/>
      <c r="L115" s="3"/>
    </row>
    <row r="116" spans="1:14" ht="42" customHeight="1">
      <c r="A116" s="59" t="s">
        <v>3112</v>
      </c>
      <c r="B116" s="630" t="s">
        <v>3990</v>
      </c>
      <c r="C116" s="630"/>
      <c r="D116" s="53"/>
      <c r="E116" s="60" t="s">
        <v>3987</v>
      </c>
      <c r="F116" s="61"/>
      <c r="G116" s="62"/>
      <c r="H116" s="32"/>
      <c r="I116" s="251" t="s">
        <v>3987</v>
      </c>
      <c r="J116" s="55"/>
      <c r="K116" s="243"/>
      <c r="L116" s="3"/>
    </row>
    <row r="117" spans="1:14" ht="69" customHeight="1">
      <c r="A117" s="59" t="s">
        <v>3992</v>
      </c>
      <c r="B117" s="630" t="s">
        <v>3993</v>
      </c>
      <c r="C117" s="630"/>
      <c r="D117" s="53"/>
      <c r="E117" s="63" t="s">
        <v>3989</v>
      </c>
      <c r="F117" s="62"/>
      <c r="G117" s="64">
        <v>0.15359999999999999</v>
      </c>
      <c r="H117" s="32"/>
      <c r="I117" s="252" t="s">
        <v>3989</v>
      </c>
      <c r="J117" s="56"/>
      <c r="K117" s="244">
        <v>0.15359999999999999</v>
      </c>
      <c r="L117" s="3"/>
    </row>
    <row r="118" spans="1:14" ht="39.950000000000003" customHeight="1">
      <c r="A118" s="59" t="s">
        <v>3995</v>
      </c>
      <c r="B118" s="630" t="s">
        <v>3996</v>
      </c>
      <c r="C118" s="630"/>
      <c r="D118" s="53"/>
      <c r="E118" s="63" t="s">
        <v>3991</v>
      </c>
      <c r="F118" s="62"/>
      <c r="G118" s="64">
        <v>0.05</v>
      </c>
      <c r="H118" s="32"/>
      <c r="I118" s="252" t="s">
        <v>3991</v>
      </c>
      <c r="J118" s="56"/>
      <c r="K118" s="244">
        <v>0.05</v>
      </c>
      <c r="L118" s="3"/>
    </row>
    <row r="119" spans="1:14" ht="47.1" customHeight="1">
      <c r="A119" s="59" t="s">
        <v>3995</v>
      </c>
      <c r="B119" s="630" t="s">
        <v>3997</v>
      </c>
      <c r="C119" s="630"/>
      <c r="D119" s="53"/>
      <c r="E119" s="50" t="s">
        <v>3994</v>
      </c>
      <c r="F119" s="51"/>
      <c r="G119" s="64">
        <f>SUM(G117:G118)</f>
        <v>0.2036</v>
      </c>
      <c r="H119" s="32"/>
      <c r="I119" s="50" t="s">
        <v>3994</v>
      </c>
      <c r="J119" s="29"/>
      <c r="K119" s="227">
        <f>SUM(K117:K118)</f>
        <v>0.2036</v>
      </c>
      <c r="L119" s="3"/>
    </row>
    <row r="120" spans="1:14" ht="53.1" customHeight="1">
      <c r="A120" s="65"/>
      <c r="B120" s="630" t="s">
        <v>3998</v>
      </c>
      <c r="C120" s="630"/>
      <c r="D120" s="53"/>
      <c r="E120" s="48"/>
      <c r="F120" s="48"/>
      <c r="G120" s="47"/>
      <c r="H120" s="32"/>
      <c r="I120" s="47"/>
      <c r="J120" s="20"/>
      <c r="K120" s="20"/>
      <c r="L120" s="3"/>
      <c r="M120" s="20"/>
      <c r="N120" s="20"/>
    </row>
    <row r="121" spans="1:14" ht="84" customHeight="1">
      <c r="A121" s="65"/>
      <c r="B121" s="630" t="s">
        <v>3999</v>
      </c>
      <c r="C121" s="630"/>
      <c r="D121" s="53"/>
      <c r="E121" s="48"/>
      <c r="F121" s="48"/>
      <c r="G121" s="47"/>
      <c r="H121" s="32"/>
      <c r="I121" s="47"/>
      <c r="J121" s="20"/>
      <c r="K121" s="20"/>
      <c r="L121" s="3"/>
      <c r="M121" s="20"/>
      <c r="N121" s="20"/>
    </row>
    <row r="122" spans="1:14" ht="114" customHeight="1">
      <c r="A122" s="65"/>
      <c r="B122" s="630" t="s">
        <v>4000</v>
      </c>
      <c r="C122" s="630"/>
      <c r="D122" s="53"/>
      <c r="E122" s="32"/>
      <c r="F122" s="32"/>
      <c r="G122" s="33"/>
      <c r="H122" s="32"/>
      <c r="I122" s="33"/>
      <c r="J122" s="3"/>
      <c r="K122" s="3"/>
      <c r="L122" s="3"/>
      <c r="M122" s="3"/>
      <c r="N122" s="3"/>
    </row>
    <row r="123" spans="1:14" ht="45.95" customHeight="1">
      <c r="A123" s="59" t="s">
        <v>1354</v>
      </c>
      <c r="B123" s="630" t="s">
        <v>4001</v>
      </c>
      <c r="C123" s="630"/>
      <c r="D123" s="53"/>
      <c r="E123" s="32"/>
      <c r="F123" s="32"/>
      <c r="G123" s="33"/>
      <c r="H123" s="32"/>
      <c r="I123" s="33"/>
      <c r="J123" s="3"/>
      <c r="K123" s="3"/>
      <c r="L123" s="3"/>
      <c r="M123" s="3"/>
      <c r="N123" s="3"/>
    </row>
    <row r="124" spans="1:14" ht="47.1" customHeight="1">
      <c r="A124" s="59" t="s">
        <v>3385</v>
      </c>
      <c r="B124" s="630" t="s">
        <v>4002</v>
      </c>
      <c r="C124" s="630"/>
      <c r="D124" s="53"/>
      <c r="E124" s="32"/>
      <c r="F124" s="32"/>
      <c r="G124" s="33"/>
      <c r="H124" s="32"/>
      <c r="I124" s="33"/>
      <c r="J124" s="3"/>
      <c r="K124" s="3"/>
      <c r="L124" s="3"/>
      <c r="M124" s="3"/>
      <c r="N124" s="3"/>
    </row>
    <row r="125" spans="1:14" ht="47.1" customHeight="1">
      <c r="A125" s="59" t="s">
        <v>586</v>
      </c>
      <c r="B125" s="630" t="s">
        <v>4003</v>
      </c>
      <c r="C125" s="630"/>
      <c r="D125" s="53"/>
      <c r="E125" s="32"/>
      <c r="F125" s="32"/>
      <c r="G125" s="33"/>
      <c r="H125" s="32"/>
      <c r="I125" s="33"/>
      <c r="J125" s="3"/>
      <c r="K125" s="3"/>
      <c r="L125" s="3"/>
      <c r="M125" s="3"/>
      <c r="N125" s="3"/>
    </row>
    <row r="126" spans="1:14">
      <c r="B126" s="52"/>
      <c r="C126" s="32"/>
      <c r="D126" s="32"/>
      <c r="E126" s="32"/>
      <c r="F126" s="32"/>
      <c r="G126" s="33"/>
      <c r="H126" s="32"/>
      <c r="I126" s="33"/>
      <c r="J126" s="3"/>
      <c r="K126" s="3"/>
      <c r="L126" s="3"/>
      <c r="M126" s="3"/>
      <c r="N126" s="3"/>
    </row>
    <row r="127" spans="1:14">
      <c r="B127" s="52"/>
      <c r="C127" s="32"/>
      <c r="D127" s="32"/>
      <c r="E127" s="32"/>
      <c r="F127" s="32"/>
      <c r="G127" s="33"/>
      <c r="H127" s="32"/>
      <c r="I127" s="33"/>
      <c r="J127" s="3"/>
      <c r="K127" s="3"/>
      <c r="L127" s="3"/>
      <c r="M127" s="3"/>
      <c r="N127" s="3"/>
    </row>
    <row r="128" spans="1:14">
      <c r="B128" s="53"/>
      <c r="C128" s="32"/>
      <c r="D128" s="32"/>
      <c r="E128" s="32"/>
      <c r="F128" s="32"/>
      <c r="G128" s="33"/>
      <c r="H128" s="32"/>
      <c r="I128" s="33"/>
      <c r="J128" s="3"/>
      <c r="K128" s="3"/>
      <c r="L128" s="3"/>
      <c r="M128" s="3"/>
      <c r="N128" s="3"/>
    </row>
    <row r="129" spans="2:14">
      <c r="B129" s="52"/>
      <c r="C129" s="32"/>
      <c r="D129" s="32"/>
      <c r="E129" s="32"/>
      <c r="F129" s="32"/>
      <c r="G129" s="33"/>
      <c r="H129" s="32"/>
      <c r="I129" s="33"/>
      <c r="J129" s="3"/>
      <c r="K129" s="3"/>
      <c r="L129" s="3"/>
      <c r="M129" s="3"/>
      <c r="N129" s="3"/>
    </row>
    <row r="130" spans="2:14">
      <c r="B130" s="52"/>
      <c r="C130" s="32"/>
      <c r="D130" s="32"/>
      <c r="E130" s="32"/>
      <c r="F130" s="32"/>
      <c r="G130" s="33"/>
      <c r="H130" s="32"/>
      <c r="I130" s="33"/>
      <c r="J130" s="3"/>
      <c r="K130" s="3"/>
      <c r="L130" s="3"/>
      <c r="M130" s="3"/>
      <c r="N130" s="3"/>
    </row>
    <row r="131" spans="2:14">
      <c r="B131" s="52"/>
      <c r="C131" s="32"/>
      <c r="D131" s="32"/>
      <c r="E131" s="32"/>
      <c r="F131" s="32"/>
      <c r="G131" s="33"/>
      <c r="H131" s="32"/>
      <c r="I131" s="33"/>
      <c r="J131" s="3"/>
      <c r="K131" s="3"/>
      <c r="L131" s="3"/>
      <c r="M131" s="3"/>
      <c r="N131" s="3"/>
    </row>
    <row r="132" spans="2:14">
      <c r="B132" s="52"/>
      <c r="C132" s="32"/>
      <c r="D132" s="32"/>
      <c r="E132" s="32"/>
      <c r="F132" s="32"/>
      <c r="G132" s="33"/>
      <c r="H132" s="32"/>
      <c r="I132" s="33"/>
      <c r="J132" s="3"/>
      <c r="K132" s="3"/>
      <c r="L132" s="3"/>
      <c r="M132" s="3"/>
      <c r="N132" s="3"/>
    </row>
    <row r="133" spans="2:14">
      <c r="B133" s="52"/>
      <c r="C133" s="32"/>
      <c r="D133" s="32"/>
      <c r="H133" s="32"/>
      <c r="L133" s="3"/>
      <c r="M133" s="2"/>
      <c r="N133" s="2"/>
    </row>
    <row r="134" spans="2:14">
      <c r="B134" s="52"/>
      <c r="C134" s="32"/>
      <c r="D134" s="32"/>
      <c r="H134" s="32"/>
      <c r="L134" s="3"/>
      <c r="M134" s="2"/>
      <c r="N134" s="2"/>
    </row>
    <row r="135" spans="2:14">
      <c r="B135" s="52"/>
      <c r="C135" s="32"/>
      <c r="D135" s="32"/>
      <c r="H135" s="32"/>
      <c r="L135" s="3"/>
      <c r="M135" s="2"/>
      <c r="N135" s="2"/>
    </row>
    <row r="136" spans="2:14">
      <c r="B136" s="52"/>
      <c r="C136" s="32"/>
      <c r="D136" s="32"/>
      <c r="M136" s="2"/>
      <c r="N136" s="2"/>
    </row>
    <row r="137" spans="2:14">
      <c r="B137" s="52"/>
      <c r="M137" s="2"/>
      <c r="N137" s="2"/>
    </row>
    <row r="138" spans="2:14">
      <c r="B138" s="52"/>
      <c r="M138" s="2"/>
      <c r="N138" s="2"/>
    </row>
    <row r="139" spans="2:14">
      <c r="B139" s="52"/>
      <c r="M139" s="2"/>
      <c r="N139" s="2"/>
    </row>
    <row r="140" spans="2:14">
      <c r="B140" s="52"/>
      <c r="M140" s="2"/>
      <c r="N140" s="2"/>
    </row>
    <row r="141" spans="2:14">
      <c r="B141" s="52"/>
      <c r="M141" s="2"/>
      <c r="N141" s="2"/>
    </row>
    <row r="142" spans="2:14">
      <c r="B142" s="52"/>
      <c r="M142" s="2"/>
      <c r="N142" s="2"/>
    </row>
    <row r="143" spans="2:14">
      <c r="M143" s="2"/>
      <c r="N143" s="2"/>
    </row>
    <row r="144" spans="2:14">
      <c r="M144" s="2"/>
      <c r="N144" s="2"/>
    </row>
    <row r="145" spans="13:14">
      <c r="M145" s="2"/>
      <c r="N145" s="2"/>
    </row>
    <row r="146" spans="13:14">
      <c r="M146" s="2"/>
      <c r="N146" s="2"/>
    </row>
  </sheetData>
  <sheetProtection algorithmName="SHA-512" hashValue="6FissRAx6PRv0W1X+an8XocIJFyXFDe2K3qawIRBGN2ZG9vrlHOZL9COrx8dyx8Tl2Dyt6C0w1d82h9+91xzzw==" saltValue="B/yvWPcaUlCK70a1Hoy3eg==" spinCount="100000" sheet="1" objects="1" scenarios="1"/>
  <mergeCells count="16">
    <mergeCell ref="B8:K8"/>
    <mergeCell ref="B108:C110"/>
    <mergeCell ref="B124:C124"/>
    <mergeCell ref="B125:C125"/>
    <mergeCell ref="A112:C112"/>
    <mergeCell ref="B113:C113"/>
    <mergeCell ref="B114:C114"/>
    <mergeCell ref="B115:C115"/>
    <mergeCell ref="B116:C116"/>
    <mergeCell ref="B120:C120"/>
    <mergeCell ref="B121:C121"/>
    <mergeCell ref="B122:C122"/>
    <mergeCell ref="B123:C123"/>
    <mergeCell ref="B117:C117"/>
    <mergeCell ref="B118:C118"/>
    <mergeCell ref="B119:C119"/>
  </mergeCells>
  <hyperlinks>
    <hyperlink ref="B114" display="La información utilizada como base para el presupuesto de RCI, fue con los precios de lista que maneja el diseñador. RCI" xr:uid="{60059B12-9AC4-DF42-A640-3EDDA4F4DC37}"/>
    <hyperlink ref="B115" display="La información utilizada como base para el presupuesto de Aire acondicionado, fue con los precios de lista que maneja el diseñador. AIRE ACONDICIONADO" xr:uid="{E66ACA6E-98C7-0247-A512-43ACCBC09D7C}"/>
    <hyperlink ref="B116" display="La información utilizada como base para el presupuesto eléctrico, fue con los precios de lista que maneja el diseñador y cotizaciones anexas a la información ELECTRICO" xr:uid="{A997014A-B0A2-8E4B-9E14-BFCF6BFA3B16}"/>
    <hyperlink ref="B119" display="Los precios para estos ítems fueron asignados por la ESU (Ing Juan Villa), de igual manera se presenta una cotización para estas actividades ASEO" xr:uid="{0AFC3925-C0DA-1F43-9F7D-49B34B23F2BC}"/>
    <hyperlink ref="B120" display="Para los materiales o insumos de exportación dentro del presupuesto, se maneja una TRM de $4298.31 COP (24-04-25), fuente: https://www.dolar-colombia.com/mes/2025-04" xr:uid="{03ECDC42-5641-834F-BF56-FF08CF3C04A3}"/>
    <hyperlink ref="B121" display="En la carpeta de 2. Cotizaciones Se encuentra relacionado las cotizaciones solicitadas para las actividades del presupuesto, adicional en algunos casos fueron utilizados los precios de lista de algunos insumos" xr:uid="{1B2854FD-2B72-0149-A9F5-8F531852E2AB}"/>
    <hyperlink ref="C14" display="Suministro transporte e instalación de sistema solar fotovoltaico a todo costo, incluye paneles solares JA SOLAR 570Wp o equivalentes, Inversor GROWATT MAC 70KTL3-X MV,Cable solar, conectores MC4 -- [pares], perfiles reguladores Alurack 4,2 m, tornillos galvanizados autoperforantes 2&quot;,ganchos, arandelasy tuercas, MCLAMS ALURACK, uniones ALURACK, bronco y tela, caja metálica 12x12, caja plástica 15x15, E CLAMPS, L alurack, herraje de paso 15x15, tubería coraza 2&quot;, tubería IMC 2&quot;, Tuercas y contratuercas 2&quot; con polo a tierra, tubería PVC 2&quot;, curva PVC 2&quot;, tubería EMT 2&quot;, Curva PVC 2&quot;, tubería EMT 3 1/2&quot;, curva emt 3 1/2&quot;, jumpers  (20cm x 40 uni), cableado # 1/0 AWG Cu THHN/THWN-2, # 4/0 AWG  Cu THHN/THWN-2, #6 DESNUDO Cu THHN/THWN-2, #2 DESNUDO Cu THHN/THWN-2, varilla de cooperwell, conector tipo tornillo,  grapa tornillo partido, conector en C #1/0, tablero AC 12 ctos, cemento, arena, grava, prensa stopa PG-29, breaker 3X125A Caja Moleada, riel omega, caja bornera AC 160A, espuma sikab" xr:uid="{77A8643C-1C00-8448-9563-0C748D462169}"/>
  </hyperlinks>
  <pageMargins left="0.7" right="0.7" top="0.75" bottom="0.75" header="0.3" footer="0.3"/>
  <ignoredErrors>
    <ignoredError sqref="K111:K114" unlockedFormula="1"/>
  </ignoredErrors>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
  <cp:revision/>
  <dcterms:created xsi:type="dcterms:W3CDTF">2025-08-06T21:44:30Z</dcterms:created>
  <dcterms:modified xsi:type="dcterms:W3CDTF">2025-09-03T18:10:18Z</dcterms:modified>
  <cp:category/>
  <cp:contentStatus/>
</cp:coreProperties>
</file>