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ZONAS SEGURAS COMUNAS 3 Y 4\ADICION\ZONAS SEGURAS 3 Y 4\DATACENTER\"/>
    </mc:Choice>
  </mc:AlternateContent>
  <xr:revisionPtr revIDLastSave="0" documentId="13_ncr:1_{BCA5BA4E-53CE-4919-9F0D-D8F9AAE98E1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3" sheetId="8" r:id="rId3"/>
    <sheet name="Hoja1" sheetId="9" r:id="rId4"/>
    <sheet name="Hoja4" sheetId="10" r:id="rId5"/>
    <sheet name="Hoja5" sheetId="11" r:id="rId6"/>
  </sheets>
  <definedNames>
    <definedName name="_xlnm.Print_Area" localSheetId="0">'Hoja1 (2)'!$A$1:$G$83</definedName>
    <definedName name="_xlnm.Print_Area" localSheetId="1">Hoja2!$A$1:$H$50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1" l="1"/>
  <c r="G24" i="11"/>
  <c r="G23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5" i="11"/>
  <c r="G33" i="10"/>
  <c r="G32" i="10"/>
  <c r="G31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18" i="10"/>
  <c r="G17" i="10"/>
  <c r="G16" i="10"/>
  <c r="G15" i="10"/>
  <c r="G14" i="10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7" i="9"/>
  <c r="F8" i="9"/>
  <c r="F9" i="9"/>
  <c r="F6" i="9"/>
  <c r="A5" i="7"/>
  <c r="D24" i="8"/>
  <c r="B19" i="8"/>
  <c r="M18" i="8"/>
  <c r="B18" i="8"/>
  <c r="C14" i="8"/>
  <c r="C13" i="8"/>
  <c r="I5" i="8"/>
  <c r="H5" i="8"/>
  <c r="G5" i="8"/>
  <c r="F5" i="8" s="1"/>
  <c r="E5" i="8"/>
  <c r="D5" i="8"/>
  <c r="C5" i="8"/>
  <c r="C6" i="8" s="1"/>
  <c r="I4" i="8"/>
  <c r="H4" i="8" s="1"/>
  <c r="G4" i="8"/>
  <c r="G6" i="8" s="1"/>
  <c r="F4" i="8"/>
  <c r="E4" i="8"/>
  <c r="D4" i="8" s="1"/>
  <c r="C4" i="8"/>
  <c r="I3" i="8"/>
  <c r="H3" i="8" s="1"/>
  <c r="G3" i="8"/>
  <c r="F3" i="8"/>
  <c r="E3" i="8"/>
  <c r="D3" i="8" s="1"/>
  <c r="C3" i="8"/>
  <c r="F24" i="9" l="1"/>
  <c r="F25" i="9" s="1"/>
  <c r="F26" i="9" s="1"/>
  <c r="E6" i="8"/>
  <c r="I6" i="8"/>
</calcChain>
</file>

<file path=xl/sharedStrings.xml><?xml version="1.0" encoding="utf-8"?>
<sst xmlns="http://schemas.openxmlformats.org/spreadsheetml/2006/main" count="252" uniqueCount="139">
  <si>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</si>
  <si>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</si>
  <si>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</si>
  <si>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</si>
  <si>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</si>
  <si>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</si>
  <si>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</si>
  <si>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</si>
  <si>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</si>
  <si>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</si>
  <si>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</si>
  <si>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</si>
  <si>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</si>
  <si>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</si>
  <si>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</si>
  <si>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</si>
  <si>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</si>
  <si>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</si>
  <si>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</si>
  <si>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</si>
  <si>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</si>
  <si>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</si>
  <si>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</si>
  <si>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</si>
  <si>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</si>
  <si>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</si>
  <si>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</si>
  <si>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</si>
  <si>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</si>
  <si>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</si>
  <si>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</si>
  <si>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</si>
  <si>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</si>
  <si>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</si>
  <si>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</si>
  <si>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</si>
  <si>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</si>
  <si>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</si>
  <si>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</si>
  <si>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</si>
  <si>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</si>
  <si>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</si>
  <si>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</si>
  <si>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</si>
  <si>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</si>
  <si>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</si>
  <si>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</si>
  <si>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</si>
  <si>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</si>
  <si>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</si>
  <si>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</si>
  <si>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</si>
  <si>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</si>
  <si>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</si>
  <si>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</si>
  <si>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</si>
  <si>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</si>
  <si>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</si>
  <si>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</si>
  <si>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</si>
  <si>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 xml:space="preserve">600 Camisetas tipo polo </t>
  </si>
  <si>
    <t>100 Brazaletes Policía de Tránsito</t>
  </si>
  <si>
    <t>AMANDA PANQUEVA</t>
  </si>
  <si>
    <t>AMERICAN TACTICAL</t>
  </si>
  <si>
    <t>TOTAL</t>
  </si>
  <si>
    <t>DOTACION</t>
  </si>
  <si>
    <t>DOTACIONES COOPES</t>
  </si>
  <si>
    <t xml:space="preserve">100 Cascos abatibles para motociclista </t>
  </si>
  <si>
    <t>VALOR TOTAL</t>
  </si>
  <si>
    <t>VALOR
 UNITARIO</t>
  </si>
  <si>
    <t>VALOR 
TOTAL</t>
  </si>
  <si>
    <t>VALOR 
UNITARIO</t>
  </si>
  <si>
    <t>VALOR PRESUPUESTADO 
POR UNIDAD</t>
  </si>
  <si>
    <t>VALOR PRESUPUESTADO TOTAL</t>
  </si>
  <si>
    <t>Pág. Web</t>
  </si>
  <si>
    <t xml:space="preserve">Solicitud Privada de Varias Ofertas </t>
  </si>
  <si>
    <t xml:space="preserve"> </t>
  </si>
  <si>
    <t xml:space="preserve">Machete Peinilla lima Bellota + Funda </t>
  </si>
  <si>
    <t>Camiseta de color blanco en tela algodón, cuello redondo y puñoscon sesgos de color verde. Logos sulimados en transfer digital full color</t>
  </si>
  <si>
    <t xml:space="preserve">Chalecos color azul marino especifico, con 1 escudo de la OIA bordado, letrero trasero en transfer digital GUARDIA INDÍGENA y dos bastones que van ubicados en forma de V. 
Bolsillo con cierre y en tela antifluido de la fayette sin forro </t>
  </si>
  <si>
    <t>DESCRIPCIÓN</t>
  </si>
  <si>
    <t>CANTIDAD</t>
  </si>
  <si>
    <t>IVA</t>
  </si>
  <si>
    <t>VALOR UNITARIO</t>
  </si>
  <si>
    <t xml:space="preserve">Camilla flotante en polietileno + Inmovilizador de Cabeza en espuma </t>
  </si>
  <si>
    <t xml:space="preserve">Cuello Ortopédico en espuma. </t>
  </si>
  <si>
    <t xml:space="preserve">Venda de algodón – 3 x 5 Yardas. </t>
  </si>
  <si>
    <t xml:space="preserve">Paquete de Bajalenguas x 20. </t>
  </si>
  <si>
    <t xml:space="preserve">Alcohol Antiséptico 345 ml. </t>
  </si>
  <si>
    <t xml:space="preserve">Caja de Gasas Limpia por 20 unidades </t>
  </si>
  <si>
    <t xml:space="preserve">Solución Salina 500 cc. </t>
  </si>
  <si>
    <t xml:space="preserve">Termómetro de cinta. </t>
  </si>
  <si>
    <t xml:space="preserve">Venda elástica 2 x 5 yardas. </t>
  </si>
  <si>
    <t xml:space="preserve">venda elástica 3 x 5 yardas </t>
  </si>
  <si>
    <t xml:space="preserve">Solución Yodada Frasco 120 ml. </t>
  </si>
  <si>
    <t xml:space="preserve">Caja de Guantes x 100 Uds. </t>
  </si>
  <si>
    <t xml:space="preserve">esparadrapo de tela Rollo de 4″ x 5 </t>
  </si>
  <si>
    <t>SUB TOTAL</t>
  </si>
  <si>
    <t>1.</t>
  </si>
  <si>
    <t>Caja de Guantes x 100 Uds.</t>
  </si>
  <si>
    <t>2.</t>
  </si>
  <si>
    <t>esparadrapo de tela Rollo de 4″ x 5</t>
  </si>
  <si>
    <t>3.</t>
  </si>
  <si>
    <t>Solución Yodada Frasco 120 ml.</t>
  </si>
  <si>
    <t>4.</t>
  </si>
  <si>
    <t>5.</t>
  </si>
  <si>
    <t>Cuello Ortopédico en espuma.</t>
  </si>
  <si>
    <t>6.</t>
  </si>
  <si>
    <t>Venda de algodón – 3 x 5 Yardas.</t>
  </si>
  <si>
    <t>7.</t>
  </si>
  <si>
    <t>Paquete de Bajalenguas x 20.</t>
  </si>
  <si>
    <t>8.</t>
  </si>
  <si>
    <t>Alcohol Antiséptico 345 ml.</t>
  </si>
  <si>
    <t>9.</t>
  </si>
  <si>
    <t>Caja de Gasas Limpia por 20 unidades</t>
  </si>
  <si>
    <t>10.</t>
  </si>
  <si>
    <t>Solución Salina 500 cc.</t>
  </si>
  <si>
    <t>11.</t>
  </si>
  <si>
    <t>Termómetro de cinta.</t>
  </si>
  <si>
    <t>12.</t>
  </si>
  <si>
    <t>Venda elástica 2 x 5 yardas.</t>
  </si>
  <si>
    <t>13.</t>
  </si>
  <si>
    <t>venda elástica 3 x 5 yardas</t>
  </si>
  <si>
    <t>Camilla flotante en polietileno + Inmovilizador deCabeza en espuma</t>
  </si>
  <si>
    <r>
      <rPr>
        <b/>
        <sz val="11"/>
        <color theme="1"/>
        <rFont val="Calibri"/>
        <family val="2"/>
        <scheme val="minor"/>
      </rPr>
      <t>Chalecos</t>
    </r>
    <r>
      <rPr>
        <sz val="11"/>
        <color theme="1"/>
        <rFont val="Calibri"/>
        <family val="2"/>
        <scheme val="minor"/>
      </rPr>
      <t xml:space="preserve"> color azul marino especifico, con 1 escudo de la OIA bordado, letrero trasero en transfer digital GUARDIA INDÍGENA y dos bastones que van ubicados en forma de V. 
Bolsillo con cierre y en tela antifluido de la fayette sin forro </t>
    </r>
  </si>
  <si>
    <t xml:space="preserve">Gorra de color azul Marino Especifico confeccionada en tela Dril – Poker. Con 3 logos </t>
  </si>
  <si>
    <r>
      <rPr>
        <b/>
        <sz val="11"/>
        <color theme="1"/>
        <rFont val="Calibri"/>
        <family val="2"/>
        <scheme val="minor"/>
      </rPr>
      <t>Gorra</t>
    </r>
    <r>
      <rPr>
        <sz val="11"/>
        <color theme="1"/>
        <rFont val="Calibri"/>
        <family val="2"/>
        <scheme val="minor"/>
      </rPr>
      <t xml:space="preserve"> de color </t>
    </r>
    <r>
      <rPr>
        <b/>
        <sz val="11"/>
        <color theme="1"/>
        <rFont val="Calibri"/>
        <family val="2"/>
        <scheme val="minor"/>
      </rPr>
      <t>azul Marino</t>
    </r>
    <r>
      <rPr>
        <sz val="11"/>
        <color theme="1"/>
        <rFont val="Calibri"/>
        <family val="2"/>
        <scheme val="minor"/>
      </rPr>
      <t xml:space="preserve"> Especifico confeccionada en tela Dril – Poker. Con 3 logos </t>
    </r>
  </si>
  <si>
    <r>
      <rPr>
        <b/>
        <sz val="11"/>
        <color theme="1"/>
        <rFont val="Calibri"/>
        <family val="2"/>
        <scheme val="minor"/>
      </rPr>
      <t>Camiseta</t>
    </r>
    <r>
      <rPr>
        <sz val="11"/>
        <color theme="1"/>
        <rFont val="Calibri"/>
        <family val="2"/>
        <scheme val="minor"/>
      </rPr>
      <t xml:space="preserve"> de color blanco en tela algodón, cuello redondo y puñoscon sesgos de color verde. Logos sulimados en transfer digital full color</t>
    </r>
  </si>
  <si>
    <r>
      <rPr>
        <b/>
        <sz val="11"/>
        <color theme="1"/>
        <rFont val="Calibri"/>
        <family val="2"/>
        <scheme val="minor"/>
      </rPr>
      <t>Machete</t>
    </r>
    <r>
      <rPr>
        <sz val="11"/>
        <color theme="1"/>
        <rFont val="Calibri"/>
        <family val="2"/>
        <scheme val="minor"/>
      </rPr>
      <t xml:space="preserve"> Peinilla lima Bellota + Funda </t>
    </r>
  </si>
  <si>
    <t>Gorra de color azul Marino Especifico Confeccionada en tela Dril – Póker. Con 3 logos.</t>
  </si>
  <si>
    <t>Camiseta de color blanco en tela algodón,cuello redondo y puños con sesgos de color verde. Logos sublimados en transfer digital full Color</t>
  </si>
  <si>
    <t>Chaleco color azul marino especifico, con 1 escudo de la OIA bordado, letrero trasero en transfer digital GUARDIA INDÍGENA y dos bastones que van ubicados en forma de V.</t>
  </si>
  <si>
    <t>Machete Peinilla lima Bellota + Funda</t>
  </si>
  <si>
    <t>Nombre EMPRESA</t>
  </si>
  <si>
    <t>Valor TOTAL</t>
  </si>
  <si>
    <t>Fortalecimiento del sistema eléctrico, el rendimiento de los servidores y habilitación de la capacidad de almacenamiento del servidor de administración de virtualización para el Data center para soportar los puntos nuevos en la ampliación del proyecto Zonas Seguras III y IV del distrito especial de ciencia tecnología e innovación de Medellín - secretaría de seguridad y convivencia.</t>
  </si>
  <si>
    <t>HEIMCORE</t>
  </si>
  <si>
    <t>BYTELINK</t>
  </si>
  <si>
    <t>DEEPTECH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</si>
</sst>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E2380A"/>
      <name val="Arial Black"/>
      <family val="2"/>
    </font>
    <font>
      <sz val="10"/>
      <color theme="1"/>
      <name val="Verdana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7" fillId="0" borderId="0"/>
  </cellStyleXfs>
  <cellXfs count="2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8" fontId="0" fillId="0" borderId="0" xfId="2" applyNumberFormat="1" applyFont="1" applyAlignment="1">
      <alignment vertical="center"/>
    </xf>
    <xf numFmtId="168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wrapText="1"/>
    </xf>
    <xf numFmtId="168" fontId="1" fillId="0" borderId="1" xfId="2" applyNumberFormat="1" applyFont="1" applyBorder="1" applyAlignment="1">
      <alignment vertical="center"/>
    </xf>
    <xf numFmtId="0" fontId="1" fillId="0" borderId="1" xfId="0" applyFont="1" applyBorder="1"/>
    <xf numFmtId="168" fontId="0" fillId="0" borderId="1" xfId="2" applyNumberFormat="1" applyFont="1" applyBorder="1" applyAlignment="1">
      <alignment wrapText="1"/>
    </xf>
    <xf numFmtId="168" fontId="0" fillId="0" borderId="1" xfId="2" applyNumberFormat="1" applyFont="1" applyBorder="1"/>
    <xf numFmtId="0" fontId="1" fillId="0" borderId="1" xfId="0" applyFont="1" applyBorder="1" applyAlignment="1">
      <alignment horizontal="center" wrapText="1"/>
    </xf>
    <xf numFmtId="168" fontId="1" fillId="0" borderId="1" xfId="2" applyNumberFormat="1" applyFont="1" applyBorder="1" applyAlignment="1">
      <alignment horizontal="center" vertical="center" wrapText="1"/>
    </xf>
    <xf numFmtId="168" fontId="1" fillId="0" borderId="1" xfId="2" applyNumberFormat="1" applyFont="1" applyBorder="1"/>
    <xf numFmtId="167" fontId="20" fillId="0" borderId="24" xfId="1" applyNumberFormat="1" applyFont="1" applyFill="1" applyBorder="1" applyAlignment="1" applyProtection="1">
      <protection locked="0"/>
    </xf>
    <xf numFmtId="168" fontId="0" fillId="0" borderId="0" xfId="2" applyNumberFormat="1" applyFont="1" applyProtection="1"/>
    <xf numFmtId="168" fontId="0" fillId="0" borderId="0" xfId="2" applyNumberFormat="1" applyFont="1"/>
    <xf numFmtId="3" fontId="0" fillId="0" borderId="0" xfId="0" applyNumberFormat="1"/>
    <xf numFmtId="0" fontId="0" fillId="0" borderId="0" xfId="0" applyAlignment="1">
      <alignment horizontal="center" vertical="center"/>
    </xf>
    <xf numFmtId="16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7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3" fontId="0" fillId="0" borderId="1" xfId="0" applyNumberFormat="1" applyBorder="1"/>
    <xf numFmtId="167" fontId="0" fillId="0" borderId="1" xfId="0" applyNumberFormat="1" applyBorder="1"/>
    <xf numFmtId="1" fontId="0" fillId="0" borderId="0" xfId="0" applyNumberForma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 wrapText="1"/>
    </xf>
    <xf numFmtId="1" fontId="26" fillId="0" borderId="1" xfId="1" applyNumberFormat="1" applyFont="1" applyBorder="1" applyAlignment="1">
      <alignment horizontal="center" vertical="center"/>
    </xf>
    <xf numFmtId="167" fontId="26" fillId="0" borderId="1" xfId="1" applyNumberFormat="1" applyFont="1" applyFill="1" applyBorder="1" applyAlignment="1">
      <alignment horizontal="center" vertical="center" wrapText="1"/>
    </xf>
    <xf numFmtId="1" fontId="26" fillId="0" borderId="1" xfId="1" applyNumberFormat="1" applyFont="1" applyFill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/>
    </xf>
    <xf numFmtId="167" fontId="26" fillId="0" borderId="1" xfId="0" applyNumberFormat="1" applyFont="1" applyBorder="1"/>
    <xf numFmtId="0" fontId="26" fillId="0" borderId="1" xfId="0" applyFont="1" applyBorder="1" applyAlignment="1">
      <alignment vertical="center" wrapText="1"/>
    </xf>
    <xf numFmtId="167" fontId="1" fillId="0" borderId="0" xfId="1" applyNumberFormat="1" applyFont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2" borderId="2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168" fontId="1" fillId="0" borderId="2" xfId="2" applyNumberFormat="1" applyFont="1" applyBorder="1" applyAlignment="1">
      <alignment horizontal="center" vertical="center"/>
    </xf>
    <xf numFmtId="168" fontId="1" fillId="0" borderId="4" xfId="2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33" xfId="0" applyFont="1" applyBorder="1" applyAlignment="1">
      <alignment horizontal="center"/>
    </xf>
  </cellXfs>
  <cellStyles count="4">
    <cellStyle name="Millares" xfId="2" builtinId="3"/>
    <cellStyle name="Moneda" xfId="1" builtinId="4"/>
    <cellStyle name="Normal" xfId="0" builtinId="0"/>
    <cellStyle name="Normal 2" xfId="3" xr:uid="{D8C0F901-4457-46E3-AC8A-0B62E6AA7CD2}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30</xdr:row>
          <xdr:rowOff>152400</xdr:rowOff>
        </xdr:from>
        <xdr:to>
          <xdr:col>0</xdr:col>
          <xdr:colOff>619125</xdr:colOff>
          <xdr:row>32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01" t="s">
        <v>20</v>
      </c>
      <c r="E1" s="101"/>
      <c r="F1" s="101"/>
      <c r="G1" s="101"/>
    </row>
    <row r="2" spans="1:7" ht="44.25" customHeight="1" x14ac:dyDescent="0.25">
      <c r="D2" s="102"/>
      <c r="E2" s="102"/>
      <c r="F2" s="102"/>
      <c r="G2" s="102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09" t="s">
        <v>19</v>
      </c>
      <c r="B5" s="109"/>
      <c r="C5" s="109"/>
      <c r="D5" s="109"/>
      <c r="E5" s="109"/>
      <c r="F5" s="109"/>
      <c r="G5" s="110"/>
    </row>
    <row r="6" spans="1:7" x14ac:dyDescent="0.25">
      <c r="A6" s="113" t="s">
        <v>50</v>
      </c>
      <c r="B6" s="114"/>
      <c r="C6" s="114"/>
      <c r="D6" s="114"/>
      <c r="E6" s="114"/>
      <c r="F6" s="114"/>
      <c r="G6" s="115"/>
    </row>
    <row r="7" spans="1:7" ht="42" customHeight="1" thickBot="1" x14ac:dyDescent="0.3">
      <c r="A7" s="116"/>
      <c r="B7" s="117"/>
      <c r="C7" s="117"/>
      <c r="D7" s="117"/>
      <c r="E7" s="117"/>
      <c r="F7" s="117"/>
      <c r="G7" s="118"/>
    </row>
    <row r="8" spans="1:7" ht="11.25" customHeight="1" thickTop="1" x14ac:dyDescent="0.25"/>
    <row r="9" spans="1:7" ht="16.5" customHeight="1" x14ac:dyDescent="0.25">
      <c r="A9" s="127" t="s">
        <v>22</v>
      </c>
      <c r="B9" s="128"/>
      <c r="C9" s="128"/>
      <c r="D9" s="128"/>
      <c r="E9" s="128"/>
      <c r="F9" s="128"/>
      <c r="G9" s="129"/>
    </row>
    <row r="10" spans="1:7" ht="7.5" customHeight="1" x14ac:dyDescent="0.25"/>
    <row r="11" spans="1:7" x14ac:dyDescent="0.25">
      <c r="A11" s="109" t="s">
        <v>7</v>
      </c>
      <c r="B11" s="109"/>
      <c r="C11" s="109"/>
      <c r="D11" s="109"/>
      <c r="E11" s="109"/>
      <c r="F11" s="109"/>
      <c r="G11" s="110"/>
    </row>
    <row r="12" spans="1:7" x14ac:dyDescent="0.25">
      <c r="A12" s="119" t="s">
        <v>31</v>
      </c>
      <c r="B12" s="120"/>
      <c r="C12" s="120"/>
      <c r="D12" s="120"/>
      <c r="E12" s="120"/>
      <c r="F12" s="120"/>
      <c r="G12" s="121"/>
    </row>
    <row r="13" spans="1:7" ht="19.5" customHeight="1" x14ac:dyDescent="0.25">
      <c r="A13" s="108" t="s">
        <v>8</v>
      </c>
      <c r="B13" s="106"/>
      <c r="C13" s="106"/>
      <c r="D13" s="106"/>
      <c r="E13" s="106" t="s">
        <v>9</v>
      </c>
      <c r="F13" s="106"/>
      <c r="G13" s="107"/>
    </row>
    <row r="14" spans="1:7" ht="19.5" customHeight="1" thickBot="1" x14ac:dyDescent="0.3">
      <c r="A14" s="111" t="s">
        <v>3</v>
      </c>
      <c r="B14" s="112"/>
      <c r="C14" s="112"/>
      <c r="D14" s="112"/>
      <c r="E14" s="12" t="s">
        <v>10</v>
      </c>
      <c r="F14" s="12"/>
      <c r="G14" s="13"/>
    </row>
    <row r="15" spans="1:7" ht="15.75" thickTop="1" x14ac:dyDescent="0.25"/>
    <row r="16" spans="1:7" x14ac:dyDescent="0.25">
      <c r="A16" s="103" t="s">
        <v>11</v>
      </c>
      <c r="B16" s="104"/>
      <c r="C16" s="104"/>
      <c r="D16" s="104"/>
      <c r="E16" s="104"/>
      <c r="F16" s="104"/>
      <c r="G16" s="105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91" t="s">
        <v>13</v>
      </c>
      <c r="B18" s="91"/>
      <c r="C18" s="91"/>
      <c r="D18" s="91"/>
      <c r="E18" s="91"/>
      <c r="F18" s="91"/>
      <c r="G18" s="92"/>
    </row>
    <row r="19" spans="1:7" x14ac:dyDescent="0.25">
      <c r="A19" s="93" t="s">
        <v>5</v>
      </c>
      <c r="B19" s="94"/>
      <c r="C19" s="6" t="s">
        <v>6</v>
      </c>
      <c r="D19" s="95" t="s">
        <v>24</v>
      </c>
      <c r="E19" s="96"/>
      <c r="F19" s="96"/>
      <c r="G19" s="96"/>
    </row>
    <row r="20" spans="1:7" x14ac:dyDescent="0.25">
      <c r="A20" s="97"/>
      <c r="B20" s="98"/>
      <c r="C20" s="1"/>
      <c r="D20" s="96"/>
      <c r="E20" s="96"/>
      <c r="F20" s="96"/>
      <c r="G20" s="96"/>
    </row>
    <row r="21" spans="1:7" x14ac:dyDescent="0.25">
      <c r="A21" s="99" t="s">
        <v>23</v>
      </c>
      <c r="B21" s="100"/>
      <c r="C21" s="7" t="s">
        <v>16</v>
      </c>
      <c r="D21" s="96"/>
      <c r="E21" s="96"/>
      <c r="F21" s="96"/>
      <c r="G21" s="96"/>
    </row>
    <row r="22" spans="1:7" ht="9.75" customHeight="1" x14ac:dyDescent="0.25">
      <c r="A22" s="10"/>
      <c r="G22" s="9"/>
    </row>
    <row r="23" spans="1:7" x14ac:dyDescent="0.25">
      <c r="A23" s="103" t="s">
        <v>25</v>
      </c>
      <c r="B23" s="104"/>
      <c r="C23" s="104"/>
      <c r="D23" s="104"/>
      <c r="E23" s="104"/>
      <c r="F23" s="104"/>
      <c r="G23" s="105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91" t="s">
        <v>13</v>
      </c>
      <c r="B25" s="91"/>
      <c r="C25" s="91"/>
      <c r="D25" s="91"/>
      <c r="E25" s="91"/>
      <c r="F25" s="91"/>
      <c r="G25" s="92"/>
    </row>
    <row r="26" spans="1:7" x14ac:dyDescent="0.25">
      <c r="A26" s="93" t="s">
        <v>5</v>
      </c>
      <c r="B26" s="94"/>
      <c r="C26" s="6" t="s">
        <v>6</v>
      </c>
      <c r="D26" s="95" t="s">
        <v>24</v>
      </c>
      <c r="E26" s="96"/>
      <c r="F26" s="96"/>
      <c r="G26" s="96"/>
    </row>
    <row r="27" spans="1:7" x14ac:dyDescent="0.25">
      <c r="A27" s="97"/>
      <c r="B27" s="98"/>
      <c r="C27" s="1"/>
      <c r="D27" s="96"/>
      <c r="E27" s="96"/>
      <c r="F27" s="96"/>
      <c r="G27" s="96"/>
    </row>
    <row r="28" spans="1:7" x14ac:dyDescent="0.25">
      <c r="A28" s="99" t="s">
        <v>23</v>
      </c>
      <c r="B28" s="100"/>
      <c r="C28" s="7" t="s">
        <v>16</v>
      </c>
      <c r="D28" s="96"/>
      <c r="E28" s="96"/>
      <c r="F28" s="96"/>
      <c r="G28" s="96"/>
    </row>
    <row r="29" spans="1:7" x14ac:dyDescent="0.25">
      <c r="A29" s="10"/>
      <c r="G29" s="9"/>
    </row>
    <row r="30" spans="1:7" x14ac:dyDescent="0.25">
      <c r="A30" s="103" t="s">
        <v>26</v>
      </c>
      <c r="B30" s="104"/>
      <c r="C30" s="104"/>
      <c r="D30" s="104"/>
      <c r="E30" s="104"/>
      <c r="F30" s="104"/>
      <c r="G30" s="105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91" t="s">
        <v>13</v>
      </c>
      <c r="B32" s="91"/>
      <c r="C32" s="91"/>
      <c r="D32" s="91"/>
      <c r="E32" s="91"/>
      <c r="F32" s="91"/>
      <c r="G32" s="92"/>
    </row>
    <row r="33" spans="1:7" x14ac:dyDescent="0.25">
      <c r="A33" s="93" t="s">
        <v>5</v>
      </c>
      <c r="B33" s="94"/>
      <c r="C33" s="6" t="s">
        <v>6</v>
      </c>
      <c r="D33" s="95" t="s">
        <v>24</v>
      </c>
      <c r="E33" s="96"/>
      <c r="F33" s="96"/>
      <c r="G33" s="96"/>
    </row>
    <row r="34" spans="1:7" x14ac:dyDescent="0.25">
      <c r="A34" s="97"/>
      <c r="B34" s="98"/>
      <c r="C34" s="1"/>
      <c r="D34" s="96"/>
      <c r="E34" s="96"/>
      <c r="F34" s="96"/>
      <c r="G34" s="96"/>
    </row>
    <row r="35" spans="1:7" x14ac:dyDescent="0.25">
      <c r="A35" s="99" t="s">
        <v>23</v>
      </c>
      <c r="B35" s="100"/>
      <c r="C35" s="7" t="s">
        <v>16</v>
      </c>
      <c r="D35" s="96"/>
      <c r="E35" s="96"/>
      <c r="F35" s="96"/>
      <c r="G35" s="96"/>
    </row>
    <row r="37" spans="1:7" x14ac:dyDescent="0.25">
      <c r="A37" s="122" t="s">
        <v>21</v>
      </c>
      <c r="B37" s="122"/>
      <c r="C37" s="122"/>
      <c r="D37" s="122"/>
      <c r="E37" s="122"/>
      <c r="F37" s="122"/>
      <c r="G37" s="123"/>
    </row>
    <row r="38" spans="1:7" x14ac:dyDescent="0.25">
      <c r="A38" s="79"/>
      <c r="B38" s="79"/>
      <c r="C38" s="79"/>
      <c r="D38" s="79"/>
      <c r="E38" s="79"/>
      <c r="F38" s="79"/>
      <c r="G38" s="124"/>
    </row>
    <row r="39" spans="1:7" x14ac:dyDescent="0.25">
      <c r="A39" s="79"/>
      <c r="B39" s="79"/>
      <c r="C39" s="79"/>
      <c r="D39" s="79"/>
      <c r="E39" s="79"/>
      <c r="F39" s="79"/>
      <c r="G39" s="124"/>
    </row>
    <row r="40" spans="1:7" ht="87.75" customHeight="1" thickBot="1" x14ac:dyDescent="0.3">
      <c r="A40" s="125"/>
      <c r="B40" s="125"/>
      <c r="C40" s="125"/>
      <c r="D40" s="125"/>
      <c r="E40" s="125"/>
      <c r="F40" s="125"/>
      <c r="G40" s="126"/>
    </row>
    <row r="41" spans="1:7" ht="15.75" thickTop="1" x14ac:dyDescent="0.25"/>
    <row r="43" spans="1:7" x14ac:dyDescent="0.25">
      <c r="A43" s="130" t="s">
        <v>18</v>
      </c>
      <c r="B43" s="130"/>
      <c r="C43" s="130"/>
      <c r="D43" s="130"/>
      <c r="E43" s="130"/>
      <c r="F43" s="130"/>
      <c r="G43" s="131"/>
    </row>
    <row r="44" spans="1:7" ht="31.5" customHeight="1" x14ac:dyDescent="0.25">
      <c r="A44" s="95" t="s">
        <v>27</v>
      </c>
      <c r="B44" s="95"/>
      <c r="C44" s="95"/>
      <c r="D44" s="95"/>
      <c r="E44" s="95"/>
      <c r="F44" s="95"/>
      <c r="G44" s="133"/>
    </row>
    <row r="45" spans="1:7" ht="37.5" customHeight="1" x14ac:dyDescent="0.25">
      <c r="A45" s="95" t="s">
        <v>51</v>
      </c>
      <c r="B45" s="95"/>
      <c r="C45" s="95"/>
      <c r="D45" s="95"/>
      <c r="E45" s="95"/>
      <c r="F45" s="95"/>
      <c r="G45" s="133"/>
    </row>
    <row r="46" spans="1:7" ht="30" customHeight="1" x14ac:dyDescent="0.25">
      <c r="A46" s="134" t="s">
        <v>28</v>
      </c>
      <c r="B46" s="135"/>
      <c r="C46" s="135"/>
      <c r="D46" s="135"/>
      <c r="E46" s="135"/>
      <c r="F46" s="135"/>
      <c r="G46" s="136"/>
    </row>
    <row r="47" spans="1:7" ht="30" customHeight="1" x14ac:dyDescent="0.25">
      <c r="A47" s="134" t="s">
        <v>29</v>
      </c>
      <c r="B47" s="135"/>
      <c r="C47" s="135"/>
      <c r="D47" s="135"/>
      <c r="E47" s="135"/>
      <c r="F47" s="135"/>
      <c r="G47" s="136"/>
    </row>
    <row r="48" spans="1:7" ht="20.25" customHeight="1" x14ac:dyDescent="0.25">
      <c r="A48" s="134" t="s">
        <v>30</v>
      </c>
      <c r="B48" s="135"/>
      <c r="C48" s="135"/>
      <c r="D48" s="135"/>
      <c r="E48" s="135"/>
      <c r="F48" s="135"/>
      <c r="G48" s="136"/>
    </row>
    <row r="49" spans="1:7" x14ac:dyDescent="0.25">
      <c r="A49" s="127" t="s">
        <v>49</v>
      </c>
      <c r="B49" s="128"/>
      <c r="C49" s="128"/>
      <c r="D49" s="128"/>
      <c r="E49" s="128"/>
      <c r="F49" s="128"/>
      <c r="G49" s="129"/>
    </row>
    <row r="53" spans="1:7" x14ac:dyDescent="0.25">
      <c r="A53" s="137" t="s">
        <v>35</v>
      </c>
      <c r="B53" s="137"/>
      <c r="C53" s="19" t="s">
        <v>36</v>
      </c>
      <c r="D53" s="138" t="s">
        <v>37</v>
      </c>
      <c r="E53" s="138"/>
      <c r="F53" s="138" t="s">
        <v>38</v>
      </c>
      <c r="G53" s="139"/>
    </row>
    <row r="54" spans="1:7" ht="15.75" thickBot="1" x14ac:dyDescent="0.3">
      <c r="A54" s="140"/>
      <c r="B54" s="140"/>
      <c r="C54" s="21"/>
      <c r="D54" s="140"/>
      <c r="E54" s="140"/>
      <c r="F54" s="140"/>
      <c r="G54" s="141"/>
    </row>
    <row r="55" spans="1:7" ht="15.75" thickTop="1" x14ac:dyDescent="0.25"/>
    <row r="56" spans="1:7" x14ac:dyDescent="0.25">
      <c r="A56" s="80" t="s">
        <v>34</v>
      </c>
      <c r="B56" s="80"/>
      <c r="C56" s="80"/>
      <c r="D56" s="80"/>
      <c r="E56" s="80"/>
      <c r="F56" s="80"/>
      <c r="G56" s="80"/>
    </row>
    <row r="57" spans="1:7" ht="36.75" customHeight="1" x14ac:dyDescent="0.25">
      <c r="A57" s="86"/>
      <c r="B57" s="86"/>
      <c r="C57" s="86"/>
      <c r="D57" s="86"/>
      <c r="E57" s="86"/>
      <c r="F57" s="86"/>
      <c r="G57" s="86"/>
    </row>
    <row r="58" spans="1:7" ht="18.75" customHeight="1" thickBot="1" x14ac:dyDescent="0.35">
      <c r="A58" s="87" t="s">
        <v>32</v>
      </c>
      <c r="B58" s="87"/>
      <c r="C58" s="22"/>
      <c r="D58" s="88" t="s">
        <v>33</v>
      </c>
      <c r="E58" s="88"/>
      <c r="F58" s="74"/>
      <c r="G58" s="75"/>
    </row>
    <row r="59" spans="1:7" ht="18.75" customHeight="1" thickTop="1" x14ac:dyDescent="0.25"/>
    <row r="60" spans="1:7" ht="18" customHeight="1" x14ac:dyDescent="0.25">
      <c r="A60" s="89" t="s">
        <v>39</v>
      </c>
      <c r="B60" s="89"/>
      <c r="C60" s="90" t="s">
        <v>11</v>
      </c>
      <c r="D60" s="90"/>
      <c r="E60" s="90" t="s">
        <v>25</v>
      </c>
      <c r="F60" s="90"/>
      <c r="G60" s="23" t="s">
        <v>26</v>
      </c>
    </row>
    <row r="61" spans="1:7" x14ac:dyDescent="0.25">
      <c r="A61" s="85" t="s">
        <v>40</v>
      </c>
      <c r="B61" s="85"/>
      <c r="C61" s="83" t="s">
        <v>15</v>
      </c>
      <c r="D61" s="83"/>
      <c r="E61" s="83" t="s">
        <v>15</v>
      </c>
      <c r="F61" s="83"/>
      <c r="G61" s="24" t="s">
        <v>15</v>
      </c>
    </row>
    <row r="62" spans="1:7" x14ac:dyDescent="0.25">
      <c r="A62" s="85" t="s">
        <v>44</v>
      </c>
      <c r="B62" s="85"/>
      <c r="C62" s="83" t="s">
        <v>15</v>
      </c>
      <c r="D62" s="83"/>
      <c r="E62" s="83" t="s">
        <v>15</v>
      </c>
      <c r="F62" s="83"/>
      <c r="G62" s="24" t="s">
        <v>15</v>
      </c>
    </row>
    <row r="63" spans="1:7" x14ac:dyDescent="0.25">
      <c r="A63" s="85" t="s">
        <v>41</v>
      </c>
      <c r="B63" s="85"/>
      <c r="C63" s="79"/>
      <c r="D63" s="79"/>
      <c r="E63" s="83"/>
      <c r="F63" s="83"/>
      <c r="G63" s="25"/>
    </row>
    <row r="64" spans="1:7" x14ac:dyDescent="0.25">
      <c r="A64" s="85" t="s">
        <v>42</v>
      </c>
      <c r="B64" s="85"/>
      <c r="C64" s="84" t="s">
        <v>4</v>
      </c>
      <c r="D64" s="84"/>
      <c r="E64" s="84" t="s">
        <v>4</v>
      </c>
      <c r="F64" s="84"/>
      <c r="G64" s="26" t="s">
        <v>4</v>
      </c>
    </row>
    <row r="65" spans="1:7" ht="15.75" thickBot="1" x14ac:dyDescent="0.3">
      <c r="A65" s="82" t="s">
        <v>43</v>
      </c>
      <c r="B65" s="82"/>
      <c r="C65" s="76" t="s">
        <v>4</v>
      </c>
      <c r="D65" s="76"/>
      <c r="E65" s="76" t="s">
        <v>4</v>
      </c>
      <c r="F65" s="76"/>
      <c r="G65" s="27" t="s">
        <v>4</v>
      </c>
    </row>
    <row r="66" spans="1:7" ht="15.75" thickTop="1" x14ac:dyDescent="0.25"/>
    <row r="67" spans="1:7" x14ac:dyDescent="0.25">
      <c r="A67" s="78" t="s">
        <v>45</v>
      </c>
      <c r="B67" s="78"/>
      <c r="C67" s="79"/>
      <c r="D67" s="79"/>
      <c r="E67" s="79"/>
      <c r="F67" s="20" t="s">
        <v>46</v>
      </c>
      <c r="G67" s="25"/>
    </row>
    <row r="68" spans="1:7" x14ac:dyDescent="0.25">
      <c r="A68" s="78" t="s">
        <v>45</v>
      </c>
      <c r="B68" s="78"/>
      <c r="C68" s="79"/>
      <c r="D68" s="79"/>
      <c r="E68" s="79"/>
      <c r="F68" s="20" t="s">
        <v>46</v>
      </c>
      <c r="G68" s="25"/>
    </row>
    <row r="69" spans="1:7" ht="15.75" thickBot="1" x14ac:dyDescent="0.3">
      <c r="A69" s="77" t="s">
        <v>45</v>
      </c>
      <c r="B69" s="77"/>
      <c r="C69" s="74"/>
      <c r="D69" s="74"/>
      <c r="E69" s="74"/>
      <c r="F69" s="28" t="s">
        <v>46</v>
      </c>
      <c r="G69" s="29"/>
    </row>
    <row r="70" spans="1:7" ht="15.75" thickTop="1" x14ac:dyDescent="0.25"/>
    <row r="71" spans="1:7" x14ac:dyDescent="0.25">
      <c r="A71" s="80" t="s">
        <v>47</v>
      </c>
      <c r="B71" s="80"/>
      <c r="C71" s="80"/>
      <c r="D71" s="80"/>
      <c r="E71" s="80"/>
      <c r="F71" s="80"/>
      <c r="G71" s="81"/>
    </row>
    <row r="72" spans="1:7" ht="57" customHeight="1" thickBot="1" x14ac:dyDescent="0.3">
      <c r="A72" s="74"/>
      <c r="B72" s="74"/>
      <c r="C72" s="74"/>
      <c r="D72" s="74"/>
      <c r="E72" s="74"/>
      <c r="F72" s="74"/>
      <c r="G72" s="75"/>
    </row>
    <row r="73" spans="1:7" ht="15.75" thickTop="1" x14ac:dyDescent="0.25"/>
    <row r="74" spans="1:7" x14ac:dyDescent="0.25">
      <c r="A74" s="80" t="s">
        <v>48</v>
      </c>
      <c r="B74" s="80"/>
      <c r="C74" s="80"/>
      <c r="D74" s="80"/>
      <c r="E74" s="80"/>
      <c r="F74" s="80"/>
      <c r="G74" s="81"/>
    </row>
    <row r="75" spans="1:7" ht="63.75" customHeight="1" thickBot="1" x14ac:dyDescent="0.3">
      <c r="A75" s="74"/>
      <c r="B75" s="74"/>
      <c r="C75" s="74"/>
      <c r="D75" s="74"/>
      <c r="E75" s="74"/>
      <c r="F75" s="74"/>
      <c r="G75" s="75"/>
    </row>
    <row r="76" spans="1:7" ht="15.75" thickTop="1" x14ac:dyDescent="0.25"/>
    <row r="77" spans="1:7" x14ac:dyDescent="0.25">
      <c r="C77" s="132" t="s">
        <v>14</v>
      </c>
      <c r="D77" s="132"/>
      <c r="E77" s="132"/>
    </row>
    <row r="78" spans="1:7" x14ac:dyDescent="0.25">
      <c r="C78" s="90" t="s">
        <v>17</v>
      </c>
      <c r="D78" s="90"/>
      <c r="E78" s="90"/>
    </row>
    <row r="79" spans="1:7" x14ac:dyDescent="0.25">
      <c r="C79" s="90"/>
      <c r="D79" s="90"/>
      <c r="E79" s="90"/>
    </row>
  </sheetData>
  <mergeCells count="77"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25:G25"/>
    <mergeCell ref="A26:B26"/>
    <mergeCell ref="D26:G28"/>
    <mergeCell ref="A27:B27"/>
    <mergeCell ref="A28:B28"/>
    <mergeCell ref="A57:G57"/>
    <mergeCell ref="A58:B58"/>
    <mergeCell ref="D58:E58"/>
    <mergeCell ref="A60:B60"/>
    <mergeCell ref="C60:D60"/>
    <mergeCell ref="E60:F60"/>
    <mergeCell ref="F58:G58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0"/>
  <sheetViews>
    <sheetView showGridLines="0" tabSelected="1" view="pageBreakPreview" zoomScale="90" zoomScaleNormal="90" zoomScaleSheetLayoutView="90" workbookViewId="0">
      <selection activeCell="H2" sqref="H2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76" t="s">
        <v>20</v>
      </c>
      <c r="D1" s="176"/>
      <c r="E1" s="176"/>
      <c r="F1" s="176"/>
      <c r="G1" s="176"/>
      <c r="H1" s="176"/>
    </row>
    <row r="2" spans="1:8" ht="95.25" customHeight="1" thickBot="1" x14ac:dyDescent="0.3">
      <c r="A2" s="32" t="s">
        <v>0</v>
      </c>
      <c r="B2" s="177" t="s">
        <v>135</v>
      </c>
      <c r="C2" s="178"/>
      <c r="D2" s="178"/>
      <c r="E2" s="179"/>
      <c r="F2" s="185" t="s">
        <v>2</v>
      </c>
      <c r="G2" s="186"/>
      <c r="H2" s="36">
        <v>45188</v>
      </c>
    </row>
    <row r="3" spans="1:8" ht="15.75" thickTop="1" x14ac:dyDescent="0.25"/>
    <row r="4" spans="1:8" x14ac:dyDescent="0.25">
      <c r="A4" s="183" t="s">
        <v>19</v>
      </c>
      <c r="B4" s="184"/>
      <c r="C4" s="184"/>
      <c r="D4" s="184"/>
      <c r="E4" s="184"/>
      <c r="F4" s="184"/>
      <c r="G4" s="184"/>
      <c r="H4" s="184"/>
    </row>
    <row r="5" spans="1:8" ht="27.75" customHeight="1" x14ac:dyDescent="0.25">
      <c r="A5" s="181" t="str">
        <f>+B2</f>
        <v>Fortalecimiento del sistema eléctrico, el rendimiento de los servidores y habilitación de la capacidad de almacenamiento del servidor de administración de virtualización para el Data center para soportar los puntos nuevos en la ampliación del proyecto Zonas Seguras III y IV del distrito especial de ciencia tecnología e innovación de Medellín - secretaría de seguridad y convivencia.</v>
      </c>
      <c r="B5" s="182"/>
      <c r="C5" s="182"/>
      <c r="D5" s="182"/>
      <c r="E5" s="182"/>
      <c r="F5" s="182"/>
      <c r="G5" s="182"/>
      <c r="H5" s="182"/>
    </row>
    <row r="6" spans="1:8" ht="3" customHeight="1" x14ac:dyDescent="0.25">
      <c r="A6" s="181"/>
      <c r="B6" s="182"/>
      <c r="C6" s="182"/>
      <c r="D6" s="182"/>
      <c r="E6" s="182"/>
      <c r="F6" s="182"/>
      <c r="G6" s="182"/>
      <c r="H6" s="182"/>
    </row>
    <row r="7" spans="1:8" ht="4.5" customHeight="1" x14ac:dyDescent="0.25"/>
    <row r="8" spans="1:8" ht="7.5" customHeight="1" x14ac:dyDescent="0.25"/>
    <row r="9" spans="1:8" x14ac:dyDescent="0.25">
      <c r="A9" s="109" t="s">
        <v>7</v>
      </c>
      <c r="B9" s="109"/>
      <c r="C9" s="109"/>
      <c r="D9" s="109"/>
      <c r="E9" s="109"/>
      <c r="F9" s="109"/>
      <c r="G9" s="180"/>
      <c r="H9" s="110"/>
    </row>
    <row r="10" spans="1:8" x14ac:dyDescent="0.25">
      <c r="A10" s="119" t="s">
        <v>53</v>
      </c>
      <c r="B10" s="120"/>
      <c r="C10" s="120"/>
      <c r="D10" s="120"/>
      <c r="E10" s="120"/>
      <c r="F10" s="120"/>
      <c r="G10" s="120"/>
      <c r="H10" s="121"/>
    </row>
    <row r="11" spans="1:8" ht="34.5" customHeight="1" x14ac:dyDescent="0.25">
      <c r="A11" s="108" t="s">
        <v>8</v>
      </c>
      <c r="B11" s="106"/>
      <c r="C11" s="106"/>
      <c r="D11" s="106"/>
      <c r="E11" s="187" t="s">
        <v>75</v>
      </c>
      <c r="F11" s="106"/>
      <c r="G11" s="106"/>
      <c r="H11" s="107"/>
    </row>
    <row r="12" spans="1:8" ht="19.5" customHeight="1" thickBot="1" x14ac:dyDescent="0.3">
      <c r="A12" s="111" t="s">
        <v>3</v>
      </c>
      <c r="B12" s="112"/>
      <c r="C12" s="112"/>
      <c r="D12" s="112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3" t="s">
        <v>11</v>
      </c>
      <c r="B14" s="34"/>
      <c r="C14" s="34"/>
      <c r="D14" s="34"/>
      <c r="E14" s="34"/>
      <c r="F14" s="34"/>
      <c r="G14" s="34"/>
      <c r="H14" s="35"/>
    </row>
    <row r="15" spans="1:8" x14ac:dyDescent="0.25">
      <c r="A15" s="145" t="s">
        <v>133</v>
      </c>
      <c r="B15" s="146"/>
      <c r="C15" s="147" t="s">
        <v>136</v>
      </c>
      <c r="D15" s="148"/>
      <c r="E15" s="149"/>
      <c r="F15" s="145" t="s">
        <v>134</v>
      </c>
      <c r="G15" s="160"/>
      <c r="H15" s="73">
        <v>138492024</v>
      </c>
    </row>
    <row r="16" spans="1:8" x14ac:dyDescent="0.25">
      <c r="A16" s="91" t="s">
        <v>13</v>
      </c>
      <c r="B16" s="91"/>
      <c r="C16" s="91"/>
      <c r="D16" s="91"/>
      <c r="E16" s="91"/>
      <c r="F16" s="91"/>
      <c r="G16" s="150"/>
      <c r="H16" s="151"/>
    </row>
    <row r="17" spans="1:10" x14ac:dyDescent="0.25">
      <c r="A17" s="93" t="s">
        <v>5</v>
      </c>
      <c r="B17" s="94"/>
      <c r="C17" s="6" t="s">
        <v>52</v>
      </c>
      <c r="D17" s="152" t="s">
        <v>59</v>
      </c>
      <c r="E17" s="152"/>
      <c r="F17" s="152"/>
      <c r="G17" s="153"/>
      <c r="H17" s="154"/>
    </row>
    <row r="18" spans="1:10" x14ac:dyDescent="0.25">
      <c r="A18" s="188"/>
      <c r="B18" s="189"/>
      <c r="C18" s="6" t="s">
        <v>74</v>
      </c>
      <c r="D18" s="152"/>
      <c r="E18" s="152"/>
      <c r="F18" s="152"/>
      <c r="G18" s="153"/>
      <c r="H18" s="154"/>
    </row>
    <row r="19" spans="1:10" ht="15.75" thickBot="1" x14ac:dyDescent="0.3">
      <c r="A19" s="158" t="s">
        <v>56</v>
      </c>
      <c r="B19" s="159"/>
      <c r="C19" s="31">
        <v>45187</v>
      </c>
      <c r="D19" s="155"/>
      <c r="E19" s="155"/>
      <c r="F19" s="155"/>
      <c r="G19" s="156"/>
      <c r="H19" s="157"/>
      <c r="J19" s="48"/>
    </row>
    <row r="20" spans="1:10" ht="9.75" customHeight="1" thickTop="1" x14ac:dyDescent="0.25">
      <c r="A20" s="30"/>
      <c r="B20" s="30"/>
      <c r="C20" s="30"/>
      <c r="D20" s="30"/>
      <c r="E20" s="30"/>
      <c r="F20" s="30"/>
      <c r="G20" s="30"/>
      <c r="H20" s="30"/>
    </row>
    <row r="21" spans="1:10" x14ac:dyDescent="0.25">
      <c r="A21" s="103" t="s">
        <v>25</v>
      </c>
      <c r="B21" s="104"/>
      <c r="C21" s="104"/>
      <c r="D21" s="104"/>
      <c r="E21" s="104"/>
      <c r="F21" s="104"/>
      <c r="G21" s="104"/>
      <c r="H21" s="144"/>
    </row>
    <row r="22" spans="1:10" x14ac:dyDescent="0.25">
      <c r="A22" s="145" t="s">
        <v>133</v>
      </c>
      <c r="B22" s="146"/>
      <c r="C22" s="147" t="s">
        <v>137</v>
      </c>
      <c r="D22" s="148"/>
      <c r="E22" s="149"/>
      <c r="F22" s="145" t="s">
        <v>134</v>
      </c>
      <c r="G22" s="160"/>
      <c r="H22" s="47">
        <v>144287857</v>
      </c>
    </row>
    <row r="23" spans="1:10" x14ac:dyDescent="0.25">
      <c r="A23" s="91" t="s">
        <v>13</v>
      </c>
      <c r="B23" s="91"/>
      <c r="C23" s="91"/>
      <c r="D23" s="91"/>
      <c r="E23" s="91"/>
      <c r="F23" s="91"/>
      <c r="G23" s="150"/>
      <c r="H23" s="151"/>
    </row>
    <row r="24" spans="1:10" x14ac:dyDescent="0.25">
      <c r="A24" s="93" t="s">
        <v>5</v>
      </c>
      <c r="B24" s="94"/>
      <c r="C24" s="6" t="s">
        <v>52</v>
      </c>
      <c r="D24" s="152" t="s">
        <v>58</v>
      </c>
      <c r="E24" s="152"/>
      <c r="F24" s="152"/>
      <c r="G24" s="153"/>
      <c r="H24" s="154"/>
    </row>
    <row r="25" spans="1:10" x14ac:dyDescent="0.25">
      <c r="A25" s="142"/>
      <c r="B25" s="143"/>
      <c r="C25" s="6" t="s">
        <v>74</v>
      </c>
      <c r="D25" s="152"/>
      <c r="E25" s="152"/>
      <c r="F25" s="152"/>
      <c r="G25" s="153"/>
      <c r="H25" s="154"/>
    </row>
    <row r="26" spans="1:10" ht="15.75" thickBot="1" x14ac:dyDescent="0.3">
      <c r="A26" s="158" t="s">
        <v>56</v>
      </c>
      <c r="B26" s="159"/>
      <c r="C26" s="31">
        <v>45187</v>
      </c>
      <c r="D26" s="155"/>
      <c r="E26" s="155"/>
      <c r="F26" s="155"/>
      <c r="G26" s="156"/>
      <c r="H26" s="157"/>
    </row>
    <row r="27" spans="1:10" ht="9" customHeight="1" thickTop="1" x14ac:dyDescent="0.25">
      <c r="A27" s="30"/>
      <c r="B27" s="30"/>
      <c r="C27" s="30"/>
      <c r="D27" s="30"/>
      <c r="E27" s="30"/>
      <c r="F27" s="30"/>
      <c r="G27" s="30"/>
      <c r="H27" s="30"/>
    </row>
    <row r="28" spans="1:10" ht="9" customHeight="1" x14ac:dyDescent="0.25">
      <c r="A28" s="30"/>
      <c r="B28" s="30"/>
      <c r="C28" s="30"/>
      <c r="D28" s="30"/>
      <c r="E28" s="30"/>
      <c r="F28" s="30"/>
      <c r="G28" s="30"/>
      <c r="H28" s="30"/>
    </row>
    <row r="29" spans="1:10" x14ac:dyDescent="0.25">
      <c r="A29" s="103" t="s">
        <v>26</v>
      </c>
      <c r="B29" s="104"/>
      <c r="C29" s="104"/>
      <c r="D29" s="104"/>
      <c r="E29" s="104"/>
      <c r="F29" s="104"/>
      <c r="G29" s="104"/>
      <c r="H29" s="144"/>
    </row>
    <row r="30" spans="1:10" x14ac:dyDescent="0.25">
      <c r="A30" s="145" t="s">
        <v>133</v>
      </c>
      <c r="B30" s="146"/>
      <c r="C30" s="147" t="s">
        <v>138</v>
      </c>
      <c r="D30" s="148"/>
      <c r="E30" s="149"/>
      <c r="F30" s="145" t="s">
        <v>134</v>
      </c>
      <c r="G30" s="160"/>
      <c r="H30" s="47">
        <v>148226400</v>
      </c>
    </row>
    <row r="31" spans="1:10" x14ac:dyDescent="0.25">
      <c r="A31" s="91" t="s">
        <v>13</v>
      </c>
      <c r="B31" s="91"/>
      <c r="C31" s="91"/>
      <c r="D31" s="91"/>
      <c r="E31" s="91"/>
      <c r="F31" s="91"/>
      <c r="G31" s="150"/>
      <c r="H31" s="151"/>
    </row>
    <row r="32" spans="1:10" x14ac:dyDescent="0.25">
      <c r="A32" s="93" t="s">
        <v>5</v>
      </c>
      <c r="B32" s="94"/>
      <c r="C32" s="6" t="s">
        <v>52</v>
      </c>
      <c r="D32" s="152" t="s">
        <v>58</v>
      </c>
      <c r="E32" s="152"/>
      <c r="F32" s="152"/>
      <c r="G32" s="153"/>
      <c r="H32" s="154"/>
    </row>
    <row r="33" spans="1:8" x14ac:dyDescent="0.25">
      <c r="A33" s="142"/>
      <c r="B33" s="143"/>
      <c r="C33" s="6" t="s">
        <v>74</v>
      </c>
      <c r="D33" s="152"/>
      <c r="E33" s="152"/>
      <c r="F33" s="152"/>
      <c r="G33" s="153"/>
      <c r="H33" s="154"/>
    </row>
    <row r="34" spans="1:8" ht="15.75" thickBot="1" x14ac:dyDescent="0.3">
      <c r="A34" s="158" t="s">
        <v>56</v>
      </c>
      <c r="B34" s="159"/>
      <c r="C34" s="31">
        <v>45187</v>
      </c>
      <c r="D34" s="155"/>
      <c r="E34" s="155"/>
      <c r="F34" s="155"/>
      <c r="G34" s="156"/>
      <c r="H34" s="157"/>
    </row>
    <row r="35" spans="1:8" ht="15.75" thickTop="1" x14ac:dyDescent="0.25">
      <c r="A35" s="103"/>
      <c r="B35" s="104"/>
      <c r="C35" s="104"/>
      <c r="D35" s="104"/>
      <c r="E35" s="104"/>
      <c r="F35" s="104"/>
      <c r="G35" s="104"/>
      <c r="H35" s="144"/>
    </row>
    <row r="36" spans="1:8" ht="48.75" customHeight="1" x14ac:dyDescent="0.25">
      <c r="A36" s="168" t="s">
        <v>32</v>
      </c>
      <c r="B36" s="168"/>
      <c r="C36" s="169">
        <v>2023000608</v>
      </c>
      <c r="D36" s="170"/>
      <c r="E36" s="168" t="s">
        <v>33</v>
      </c>
      <c r="F36" s="168"/>
      <c r="G36" s="174">
        <v>228901682</v>
      </c>
      <c r="H36" s="175"/>
    </row>
    <row r="37" spans="1:8" x14ac:dyDescent="0.25">
      <c r="A37" s="122" t="s">
        <v>21</v>
      </c>
      <c r="B37" s="122"/>
      <c r="C37" s="122"/>
      <c r="D37" s="122"/>
      <c r="E37" s="122"/>
      <c r="F37" s="122"/>
      <c r="G37" s="103"/>
      <c r="H37" s="123"/>
    </row>
    <row r="38" spans="1:8" x14ac:dyDescent="0.25">
      <c r="A38" s="171"/>
      <c r="B38" s="171"/>
      <c r="C38" s="171"/>
      <c r="D38" s="171"/>
      <c r="E38" s="171"/>
      <c r="F38" s="171"/>
      <c r="G38" s="172"/>
      <c r="H38" s="173"/>
    </row>
    <row r="39" spans="1:8" ht="47.25" customHeight="1" x14ac:dyDescent="0.25">
      <c r="A39" s="171"/>
      <c r="B39" s="171"/>
      <c r="C39" s="171"/>
      <c r="D39" s="171"/>
      <c r="E39" s="171"/>
      <c r="F39" s="171"/>
      <c r="G39" s="172"/>
      <c r="H39" s="173"/>
    </row>
    <row r="40" spans="1:8" ht="9.75" customHeight="1" x14ac:dyDescent="0.25"/>
    <row r="41" spans="1:8" x14ac:dyDescent="0.25">
      <c r="A41" s="130" t="s">
        <v>18</v>
      </c>
      <c r="B41" s="130"/>
      <c r="C41" s="130"/>
      <c r="D41" s="130"/>
      <c r="E41" s="130"/>
      <c r="F41" s="130"/>
      <c r="G41" s="167"/>
      <c r="H41" s="131"/>
    </row>
    <row r="42" spans="1:8" ht="24.75" customHeight="1" x14ac:dyDescent="0.25">
      <c r="A42" s="161" t="s">
        <v>27</v>
      </c>
      <c r="B42" s="161"/>
      <c r="C42" s="161"/>
      <c r="D42" s="161"/>
      <c r="E42" s="161"/>
      <c r="F42" s="161"/>
      <c r="G42" s="162"/>
      <c r="H42" s="163"/>
    </row>
    <row r="43" spans="1:8" ht="27" customHeight="1" x14ac:dyDescent="0.25">
      <c r="A43" s="161" t="s">
        <v>57</v>
      </c>
      <c r="B43" s="161"/>
      <c r="C43" s="161"/>
      <c r="D43" s="161"/>
      <c r="E43" s="161"/>
      <c r="F43" s="161"/>
      <c r="G43" s="162"/>
      <c r="H43" s="163"/>
    </row>
    <row r="44" spans="1:8" ht="24" customHeight="1" x14ac:dyDescent="0.25">
      <c r="A44" s="162" t="s">
        <v>28</v>
      </c>
      <c r="B44" s="164"/>
      <c r="C44" s="164"/>
      <c r="D44" s="164"/>
      <c r="E44" s="164"/>
      <c r="F44" s="164"/>
      <c r="G44" s="164"/>
      <c r="H44" s="165"/>
    </row>
    <row r="45" spans="1:8" ht="30" customHeight="1" x14ac:dyDescent="0.25">
      <c r="A45" s="162" t="s">
        <v>55</v>
      </c>
      <c r="B45" s="164"/>
      <c r="C45" s="164"/>
      <c r="D45" s="164"/>
      <c r="E45" s="164"/>
      <c r="F45" s="164"/>
      <c r="G45" s="164"/>
      <c r="H45" s="165"/>
    </row>
    <row r="46" spans="1:8" ht="28.5" customHeight="1" x14ac:dyDescent="0.25">
      <c r="A46" s="162" t="s">
        <v>54</v>
      </c>
      <c r="B46" s="164"/>
      <c r="C46" s="164"/>
      <c r="D46" s="164"/>
      <c r="E46" s="164"/>
      <c r="F46" s="164"/>
      <c r="G46" s="164"/>
      <c r="H46" s="165"/>
    </row>
    <row r="48" spans="1:8" x14ac:dyDescent="0.25">
      <c r="C48" s="166"/>
      <c r="D48" s="166"/>
      <c r="E48" s="166"/>
    </row>
    <row r="49" spans="3:5" x14ac:dyDescent="0.25">
      <c r="C49" s="90" t="s">
        <v>17</v>
      </c>
      <c r="D49" s="90"/>
      <c r="E49" s="90"/>
    </row>
    <row r="50" spans="3:5" x14ac:dyDescent="0.25">
      <c r="C50" s="90"/>
      <c r="D50" s="90"/>
      <c r="E50" s="90"/>
    </row>
  </sheetData>
  <mergeCells count="51"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F15:G15"/>
    <mergeCell ref="A10:H10"/>
    <mergeCell ref="C1:H1"/>
    <mergeCell ref="B2:E2"/>
    <mergeCell ref="A9:H9"/>
    <mergeCell ref="A5:H6"/>
    <mergeCell ref="A4:H4"/>
    <mergeCell ref="F2:G2"/>
    <mergeCell ref="A22:B22"/>
    <mergeCell ref="C22:E22"/>
    <mergeCell ref="A21:H21"/>
    <mergeCell ref="A23:H23"/>
    <mergeCell ref="A24:B24"/>
    <mergeCell ref="D24:H26"/>
    <mergeCell ref="A25:B25"/>
    <mergeCell ref="A26:B26"/>
    <mergeCell ref="F22:G22"/>
    <mergeCell ref="A41:H41"/>
    <mergeCell ref="A35:H35"/>
    <mergeCell ref="A36:B36"/>
    <mergeCell ref="C36:D36"/>
    <mergeCell ref="E36:F36"/>
    <mergeCell ref="A37:H37"/>
    <mergeCell ref="A38:H39"/>
    <mergeCell ref="G36:H36"/>
    <mergeCell ref="C49:E50"/>
    <mergeCell ref="A42:H42"/>
    <mergeCell ref="A43:H43"/>
    <mergeCell ref="A44:H44"/>
    <mergeCell ref="A45:H45"/>
    <mergeCell ref="A46:H46"/>
    <mergeCell ref="C48:E48"/>
    <mergeCell ref="A32:B32"/>
    <mergeCell ref="A33:B33"/>
    <mergeCell ref="A29:H29"/>
    <mergeCell ref="A30:B30"/>
    <mergeCell ref="C30:E30"/>
    <mergeCell ref="A31:H31"/>
    <mergeCell ref="D32:H34"/>
    <mergeCell ref="A34:B34"/>
    <mergeCell ref="F30:G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30</xdr:row>
                    <xdr:rowOff>152400</xdr:rowOff>
                  </from>
                  <to>
                    <xdr:col>0</xdr:col>
                    <xdr:colOff>619125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4"/>
  <sheetViews>
    <sheetView workbookViewId="0">
      <selection activeCell="C13" sqref="C13"/>
    </sheetView>
  </sheetViews>
  <sheetFormatPr baseColWidth="10" defaultRowHeight="15" x14ac:dyDescent="0.25"/>
  <cols>
    <col min="1" max="1" width="34.85546875" bestFit="1" customWidth="1"/>
    <col min="2" max="2" width="16.42578125" bestFit="1" customWidth="1"/>
    <col min="3" max="3" width="16.42578125" customWidth="1"/>
    <col min="4" max="4" width="10.28515625" bestFit="1" customWidth="1"/>
    <col min="5" max="5" width="11.5703125" style="37" bestFit="1" customWidth="1"/>
    <col min="6" max="6" width="9.85546875" style="37" bestFit="1" customWidth="1"/>
    <col min="7" max="7" width="14.42578125" style="37" bestFit="1" customWidth="1"/>
    <col min="8" max="8" width="9.85546875" style="37" bestFit="1" customWidth="1"/>
    <col min="9" max="9" width="14.42578125" style="37" bestFit="1" customWidth="1"/>
  </cols>
  <sheetData>
    <row r="1" spans="1:9" ht="45" customHeight="1" x14ac:dyDescent="0.25">
      <c r="A1" s="192" t="s">
        <v>65</v>
      </c>
      <c r="B1" s="194" t="s">
        <v>72</v>
      </c>
      <c r="C1" s="194" t="s">
        <v>73</v>
      </c>
      <c r="D1" s="190" t="s">
        <v>62</v>
      </c>
      <c r="E1" s="191"/>
      <c r="F1" s="190" t="s">
        <v>63</v>
      </c>
      <c r="G1" s="191"/>
      <c r="H1" s="190" t="s">
        <v>66</v>
      </c>
      <c r="I1" s="191"/>
    </row>
    <row r="2" spans="1:9" ht="30" x14ac:dyDescent="0.25">
      <c r="A2" s="193"/>
      <c r="B2" s="195"/>
      <c r="C2" s="195"/>
      <c r="D2" s="44" t="s">
        <v>69</v>
      </c>
      <c r="E2" s="45" t="s">
        <v>70</v>
      </c>
      <c r="F2" s="44" t="s">
        <v>71</v>
      </c>
      <c r="G2" s="40" t="s">
        <v>68</v>
      </c>
      <c r="H2" s="44" t="s">
        <v>71</v>
      </c>
      <c r="I2" s="40" t="s">
        <v>68</v>
      </c>
    </row>
    <row r="3" spans="1:9" x14ac:dyDescent="0.25">
      <c r="A3" s="39" t="s">
        <v>67</v>
      </c>
      <c r="B3" s="42">
        <v>300000</v>
      </c>
      <c r="C3" s="42">
        <f>+B3*100</f>
        <v>30000000</v>
      </c>
      <c r="D3" s="42">
        <f>+E3/100</f>
        <v>202300</v>
      </c>
      <c r="E3" s="38">
        <f>17000000*1.19</f>
        <v>20230000</v>
      </c>
      <c r="F3" s="38">
        <f>+G3/100</f>
        <v>470050</v>
      </c>
      <c r="G3" s="38">
        <f>39500000*1.19</f>
        <v>47005000</v>
      </c>
      <c r="H3" s="38">
        <f>+I3/100</f>
        <v>305830</v>
      </c>
      <c r="I3" s="38">
        <f>25700000*1.19</f>
        <v>30583000</v>
      </c>
    </row>
    <row r="4" spans="1:9" x14ac:dyDescent="0.25">
      <c r="A4" s="1" t="s">
        <v>60</v>
      </c>
      <c r="B4" s="43">
        <v>85000</v>
      </c>
      <c r="C4" s="43">
        <f>+B4*600</f>
        <v>51000000</v>
      </c>
      <c r="D4" s="43">
        <f>+E4/600</f>
        <v>98770</v>
      </c>
      <c r="E4" s="38">
        <f>(83000*1.19)*600</f>
        <v>59262000</v>
      </c>
      <c r="F4" s="38">
        <f>+G4/600</f>
        <v>63070</v>
      </c>
      <c r="G4" s="38">
        <f>(53000*1.19)*600</f>
        <v>37842000</v>
      </c>
      <c r="H4" s="38">
        <f>+I4/600</f>
        <v>103530</v>
      </c>
      <c r="I4" s="38">
        <f>(87000*1.19)*600</f>
        <v>62118000</v>
      </c>
    </row>
    <row r="5" spans="1:9" x14ac:dyDescent="0.25">
      <c r="A5" s="1" t="s">
        <v>61</v>
      </c>
      <c r="B5" s="43">
        <v>40000</v>
      </c>
      <c r="C5" s="43">
        <f>+B5*100</f>
        <v>4000000</v>
      </c>
      <c r="D5" s="43">
        <f>+E5/100</f>
        <v>27370</v>
      </c>
      <c r="E5" s="38">
        <f>2300000*1.19</f>
        <v>2737000</v>
      </c>
      <c r="F5" s="38">
        <f>+G5/100</f>
        <v>33320</v>
      </c>
      <c r="G5" s="38">
        <f>2800000*1.19</f>
        <v>3332000</v>
      </c>
      <c r="H5" s="38">
        <f>+I5/100</f>
        <v>38080</v>
      </c>
      <c r="I5" s="38">
        <f>3200000*1.19</f>
        <v>3808000</v>
      </c>
    </row>
    <row r="6" spans="1:9" x14ac:dyDescent="0.25">
      <c r="A6" s="41" t="s">
        <v>64</v>
      </c>
      <c r="B6" s="46"/>
      <c r="C6" s="46">
        <f>SUM(C3:C5)</f>
        <v>85000000</v>
      </c>
      <c r="D6" s="41"/>
      <c r="E6" s="40">
        <f>SUM(E3:E5)</f>
        <v>82229000</v>
      </c>
      <c r="F6" s="40"/>
      <c r="G6" s="40">
        <f>SUM(G3:G5)</f>
        <v>88179000</v>
      </c>
      <c r="H6" s="40"/>
      <c r="I6" s="40">
        <f>SUM(I3:I5)</f>
        <v>96509000</v>
      </c>
    </row>
    <row r="13" spans="1:9" x14ac:dyDescent="0.25">
      <c r="B13">
        <v>8060631</v>
      </c>
      <c r="C13">
        <f>+B13*7</f>
        <v>56424417</v>
      </c>
    </row>
    <row r="14" spans="1:9" x14ac:dyDescent="0.25">
      <c r="C14">
        <f>+C13*1.19</f>
        <v>67145056.230000004</v>
      </c>
    </row>
    <row r="17" spans="2:13" x14ac:dyDescent="0.25">
      <c r="B17" s="49">
        <v>4000000</v>
      </c>
    </row>
    <row r="18" spans="2:13" x14ac:dyDescent="0.25">
      <c r="B18" s="49">
        <f>+B17*0.92</f>
        <v>3680000</v>
      </c>
      <c r="M18">
        <f>15000000/100000</f>
        <v>150</v>
      </c>
    </row>
    <row r="19" spans="2:13" x14ac:dyDescent="0.25">
      <c r="B19" s="49">
        <f>+B18/2</f>
        <v>1840000</v>
      </c>
    </row>
    <row r="20" spans="2:13" x14ac:dyDescent="0.25">
      <c r="B20" s="49"/>
    </row>
    <row r="22" spans="2:13" x14ac:dyDescent="0.25">
      <c r="D22">
        <v>1200000</v>
      </c>
    </row>
    <row r="23" spans="2:13" x14ac:dyDescent="0.25">
      <c r="D23">
        <v>1183200</v>
      </c>
    </row>
    <row r="24" spans="2:13" x14ac:dyDescent="0.25">
      <c r="D24">
        <f>+D22-D23</f>
        <v>16800</v>
      </c>
    </row>
  </sheetData>
  <mergeCells count="6">
    <mergeCell ref="D1:E1"/>
    <mergeCell ref="F1:G1"/>
    <mergeCell ref="H1:I1"/>
    <mergeCell ref="A1:A2"/>
    <mergeCell ref="B1:B2"/>
    <mergeCell ref="C1:C2"/>
  </mergeCells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B8C7-9D21-4E1D-AF5B-82E1C6E3F430}">
  <dimension ref="C5:M26"/>
  <sheetViews>
    <sheetView topLeftCell="B10" workbookViewId="0">
      <selection activeCell="H23" sqref="H23"/>
    </sheetView>
  </sheetViews>
  <sheetFormatPr baseColWidth="10" defaultRowHeight="15" x14ac:dyDescent="0.25"/>
  <cols>
    <col min="3" max="3" width="47" customWidth="1"/>
    <col min="5" max="5" width="10.42578125" customWidth="1"/>
    <col min="6" max="6" width="13" bestFit="1" customWidth="1"/>
    <col min="10" max="10" width="15.5703125" customWidth="1"/>
    <col min="12" max="12" width="13" bestFit="1" customWidth="1"/>
    <col min="13" max="13" width="14.5703125" bestFit="1" customWidth="1"/>
  </cols>
  <sheetData>
    <row r="5" spans="3:13" ht="30" x14ac:dyDescent="0.25">
      <c r="C5" s="54" t="s">
        <v>80</v>
      </c>
      <c r="D5" s="54" t="s">
        <v>81</v>
      </c>
      <c r="E5" s="55" t="s">
        <v>83</v>
      </c>
      <c r="F5" s="54" t="s">
        <v>68</v>
      </c>
    </row>
    <row r="6" spans="3:13" ht="94.5" customHeight="1" x14ac:dyDescent="0.25">
      <c r="C6" s="56" t="s">
        <v>79</v>
      </c>
      <c r="D6" s="57">
        <v>120</v>
      </c>
      <c r="E6" s="58">
        <v>68000</v>
      </c>
      <c r="F6" s="58">
        <f t="shared" ref="F6:F23" si="0">D6*E6</f>
        <v>8160000</v>
      </c>
    </row>
    <row r="7" spans="3:13" ht="30" customHeight="1" x14ac:dyDescent="0.25">
      <c r="C7" s="59" t="s">
        <v>125</v>
      </c>
      <c r="D7" s="57">
        <v>120</v>
      </c>
      <c r="E7" s="58">
        <v>25000</v>
      </c>
      <c r="F7" s="58">
        <f t="shared" si="0"/>
        <v>3000000</v>
      </c>
    </row>
    <row r="8" spans="3:13" ht="44.25" customHeight="1" x14ac:dyDescent="0.25">
      <c r="C8" s="59" t="s">
        <v>78</v>
      </c>
      <c r="D8" s="57">
        <v>120</v>
      </c>
      <c r="E8" s="58">
        <v>35000</v>
      </c>
      <c r="F8" s="58">
        <f t="shared" si="0"/>
        <v>4200000</v>
      </c>
      <c r="I8" t="s">
        <v>98</v>
      </c>
      <c r="J8" s="53" t="s">
        <v>99</v>
      </c>
      <c r="K8" s="51">
        <v>8</v>
      </c>
      <c r="L8" s="52">
        <v>22500</v>
      </c>
      <c r="M8" s="52">
        <v>180000</v>
      </c>
    </row>
    <row r="9" spans="3:13" ht="16.5" customHeight="1" x14ac:dyDescent="0.25">
      <c r="C9" s="6" t="s">
        <v>77</v>
      </c>
      <c r="D9" s="57">
        <v>240</v>
      </c>
      <c r="E9" s="58">
        <v>71000</v>
      </c>
      <c r="F9" s="58">
        <f t="shared" si="0"/>
        <v>17040000</v>
      </c>
      <c r="I9" t="s">
        <v>100</v>
      </c>
      <c r="J9" s="53" t="s">
        <v>101</v>
      </c>
      <c r="K9" s="51">
        <v>8</v>
      </c>
      <c r="L9" s="52">
        <v>19900</v>
      </c>
      <c r="M9" s="52">
        <v>159200</v>
      </c>
    </row>
    <row r="10" spans="3:13" ht="30" x14ac:dyDescent="0.25">
      <c r="C10" s="59" t="s">
        <v>84</v>
      </c>
      <c r="D10" s="57">
        <v>8</v>
      </c>
      <c r="E10" s="58">
        <v>220999</v>
      </c>
      <c r="F10" s="58">
        <f t="shared" si="0"/>
        <v>1767992</v>
      </c>
      <c r="I10" t="s">
        <v>102</v>
      </c>
      <c r="J10" s="53" t="s">
        <v>103</v>
      </c>
      <c r="K10" s="51">
        <v>8</v>
      </c>
      <c r="L10" s="52">
        <v>11900</v>
      </c>
      <c r="M10" s="52">
        <v>95200</v>
      </c>
    </row>
    <row r="11" spans="3:13" ht="15" customHeight="1" x14ac:dyDescent="0.25">
      <c r="C11" s="6" t="s">
        <v>85</v>
      </c>
      <c r="D11" s="57">
        <v>8</v>
      </c>
      <c r="E11" s="58">
        <v>26550</v>
      </c>
      <c r="F11" s="58">
        <f t="shared" si="0"/>
        <v>212400</v>
      </c>
      <c r="I11" t="s">
        <v>104</v>
      </c>
      <c r="J11" s="53" t="s">
        <v>123</v>
      </c>
      <c r="K11" s="51">
        <v>8</v>
      </c>
      <c r="L11" s="52">
        <v>250999</v>
      </c>
      <c r="M11" s="52">
        <v>2007992</v>
      </c>
    </row>
    <row r="12" spans="3:13" ht="12.75" customHeight="1" x14ac:dyDescent="0.25">
      <c r="C12" s="6" t="s">
        <v>86</v>
      </c>
      <c r="D12" s="57">
        <v>8</v>
      </c>
      <c r="E12" s="58">
        <v>7200</v>
      </c>
      <c r="F12" s="58">
        <f t="shared" si="0"/>
        <v>57600</v>
      </c>
      <c r="I12" t="s">
        <v>105</v>
      </c>
      <c r="J12" s="53" t="s">
        <v>106</v>
      </c>
      <c r="K12" s="51">
        <v>8</v>
      </c>
      <c r="L12" s="52">
        <v>29550</v>
      </c>
      <c r="M12" s="52">
        <v>236400</v>
      </c>
    </row>
    <row r="13" spans="3:13" ht="15" customHeight="1" x14ac:dyDescent="0.25">
      <c r="C13" s="6" t="s">
        <v>87</v>
      </c>
      <c r="D13" s="57">
        <v>8</v>
      </c>
      <c r="E13" s="58">
        <v>4000</v>
      </c>
      <c r="F13" s="58">
        <f t="shared" si="0"/>
        <v>32000</v>
      </c>
      <c r="I13" t="s">
        <v>107</v>
      </c>
      <c r="J13" s="53" t="s">
        <v>108</v>
      </c>
      <c r="K13" s="51">
        <v>8</v>
      </c>
      <c r="L13" s="52">
        <v>7900</v>
      </c>
      <c r="M13" s="52">
        <v>63200</v>
      </c>
    </row>
    <row r="14" spans="3:13" ht="17.25" customHeight="1" x14ac:dyDescent="0.25">
      <c r="C14" s="6" t="s">
        <v>88</v>
      </c>
      <c r="D14" s="57">
        <v>8</v>
      </c>
      <c r="E14" s="58">
        <v>18000</v>
      </c>
      <c r="F14" s="58">
        <f t="shared" si="0"/>
        <v>144000</v>
      </c>
      <c r="I14" t="s">
        <v>109</v>
      </c>
      <c r="J14" s="53" t="s">
        <v>110</v>
      </c>
      <c r="K14" s="51">
        <v>8</v>
      </c>
      <c r="L14" s="52">
        <v>4900</v>
      </c>
      <c r="M14" s="52">
        <v>39200</v>
      </c>
    </row>
    <row r="15" spans="3:13" ht="15" customHeight="1" x14ac:dyDescent="0.25">
      <c r="C15" s="6" t="s">
        <v>89</v>
      </c>
      <c r="D15" s="57">
        <v>8</v>
      </c>
      <c r="E15" s="58">
        <v>6000</v>
      </c>
      <c r="F15" s="58">
        <f t="shared" si="0"/>
        <v>48000</v>
      </c>
      <c r="I15" t="s">
        <v>111</v>
      </c>
      <c r="J15" s="53" t="s">
        <v>112</v>
      </c>
      <c r="K15" s="51">
        <v>8</v>
      </c>
      <c r="L15" s="52">
        <v>18900</v>
      </c>
      <c r="M15" s="52">
        <v>151200</v>
      </c>
    </row>
    <row r="16" spans="3:13" ht="15" customHeight="1" x14ac:dyDescent="0.25">
      <c r="C16" s="6" t="s">
        <v>90</v>
      </c>
      <c r="D16" s="57">
        <v>8</v>
      </c>
      <c r="E16" s="58">
        <v>8000</v>
      </c>
      <c r="F16" s="58">
        <f t="shared" si="0"/>
        <v>64000</v>
      </c>
      <c r="I16" t="s">
        <v>113</v>
      </c>
      <c r="J16" s="53" t="s">
        <v>114</v>
      </c>
      <c r="K16" s="51">
        <v>8</v>
      </c>
      <c r="L16" s="52">
        <v>6900</v>
      </c>
      <c r="M16" s="52">
        <v>55200</v>
      </c>
    </row>
    <row r="17" spans="3:13" ht="12.75" customHeight="1" x14ac:dyDescent="0.25">
      <c r="C17" s="6" t="s">
        <v>91</v>
      </c>
      <c r="D17" s="57">
        <v>8</v>
      </c>
      <c r="E17" s="58">
        <v>22007</v>
      </c>
      <c r="F17" s="58">
        <f t="shared" si="0"/>
        <v>176056</v>
      </c>
      <c r="I17" t="s">
        <v>115</v>
      </c>
      <c r="J17" s="53" t="s">
        <v>116</v>
      </c>
      <c r="K17" s="51">
        <v>8</v>
      </c>
      <c r="L17" s="52">
        <v>8900</v>
      </c>
      <c r="M17" s="52">
        <v>71200</v>
      </c>
    </row>
    <row r="18" spans="3:13" ht="13.5" customHeight="1" x14ac:dyDescent="0.25">
      <c r="C18" s="6" t="s">
        <v>92</v>
      </c>
      <c r="D18" s="57">
        <v>8</v>
      </c>
      <c r="E18" s="58">
        <v>2300</v>
      </c>
      <c r="F18" s="58">
        <f t="shared" si="0"/>
        <v>18400</v>
      </c>
      <c r="I18" t="s">
        <v>117</v>
      </c>
      <c r="J18" s="53" t="s">
        <v>118</v>
      </c>
      <c r="K18" s="51">
        <v>8</v>
      </c>
      <c r="L18" s="52">
        <v>23007</v>
      </c>
      <c r="M18" s="52">
        <v>184056</v>
      </c>
    </row>
    <row r="19" spans="3:13" ht="15.75" customHeight="1" x14ac:dyDescent="0.25">
      <c r="C19" s="6" t="s">
        <v>93</v>
      </c>
      <c r="D19" s="57">
        <v>8</v>
      </c>
      <c r="E19" s="58">
        <v>2800</v>
      </c>
      <c r="F19" s="58">
        <f t="shared" si="0"/>
        <v>22400</v>
      </c>
      <c r="I19" t="s">
        <v>119</v>
      </c>
      <c r="J19" s="53" t="s">
        <v>120</v>
      </c>
      <c r="K19" s="51">
        <v>8</v>
      </c>
      <c r="L19" s="52">
        <v>2000</v>
      </c>
      <c r="M19" s="52">
        <v>16000</v>
      </c>
    </row>
    <row r="20" spans="3:13" ht="15.75" customHeight="1" x14ac:dyDescent="0.25">
      <c r="C20" s="6" t="s">
        <v>94</v>
      </c>
      <c r="D20" s="57">
        <v>8</v>
      </c>
      <c r="E20" s="58">
        <v>4000</v>
      </c>
      <c r="F20" s="58">
        <f t="shared" si="0"/>
        <v>32000</v>
      </c>
      <c r="I20" t="s">
        <v>121</v>
      </c>
      <c r="J20" s="53" t="s">
        <v>122</v>
      </c>
      <c r="K20" s="51">
        <v>8</v>
      </c>
      <c r="L20" s="52">
        <v>2999</v>
      </c>
      <c r="M20" s="52">
        <v>23992</v>
      </c>
    </row>
    <row r="21" spans="3:13" x14ac:dyDescent="0.25">
      <c r="C21" s="6" t="s">
        <v>95</v>
      </c>
      <c r="D21" s="57">
        <v>8</v>
      </c>
      <c r="E21" s="58">
        <v>22000</v>
      </c>
      <c r="F21" s="58">
        <f t="shared" si="0"/>
        <v>176000</v>
      </c>
      <c r="L21" t="s">
        <v>64</v>
      </c>
    </row>
    <row r="22" spans="3:13" x14ac:dyDescent="0.25">
      <c r="C22" s="6" t="s">
        <v>96</v>
      </c>
      <c r="D22" s="57">
        <v>8</v>
      </c>
      <c r="E22" s="58">
        <v>19000</v>
      </c>
      <c r="F22" s="58">
        <f t="shared" si="0"/>
        <v>152000</v>
      </c>
      <c r="M22" s="50">
        <v>61602840</v>
      </c>
    </row>
    <row r="23" spans="3:13" x14ac:dyDescent="0.25">
      <c r="C23" s="6" t="s">
        <v>94</v>
      </c>
      <c r="D23" s="57">
        <v>8</v>
      </c>
      <c r="E23" s="58">
        <v>11200</v>
      </c>
      <c r="F23" s="58">
        <f t="shared" si="0"/>
        <v>89600</v>
      </c>
    </row>
    <row r="24" spans="3:13" x14ac:dyDescent="0.25">
      <c r="C24" s="196" t="s">
        <v>76</v>
      </c>
      <c r="D24" s="197"/>
      <c r="E24" s="1" t="s">
        <v>97</v>
      </c>
      <c r="F24" s="60">
        <f>SUM(F6:F23)</f>
        <v>35392448</v>
      </c>
    </row>
    <row r="25" spans="3:13" x14ac:dyDescent="0.25">
      <c r="C25" s="198"/>
      <c r="D25" s="199"/>
      <c r="E25" s="1" t="s">
        <v>82</v>
      </c>
      <c r="F25" s="60">
        <f>F24*19%</f>
        <v>6724565.1200000001</v>
      </c>
    </row>
    <row r="26" spans="3:13" x14ac:dyDescent="0.25">
      <c r="C26" s="200"/>
      <c r="D26" s="201"/>
      <c r="E26" s="1" t="s">
        <v>64</v>
      </c>
      <c r="F26" s="60">
        <f>F24+F25</f>
        <v>42117013.119999997</v>
      </c>
    </row>
  </sheetData>
  <mergeCells count="1">
    <mergeCell ref="C24:D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34BD-CAAE-4EAD-A55F-835B6BC8E238}">
  <dimension ref="D13:G33"/>
  <sheetViews>
    <sheetView zoomScale="85" zoomScaleNormal="85" workbookViewId="0">
      <selection activeCell="D13" sqref="D13:G13"/>
    </sheetView>
  </sheetViews>
  <sheetFormatPr baseColWidth="10" defaultRowHeight="15" x14ac:dyDescent="0.25"/>
  <cols>
    <col min="4" max="4" width="37.140625" customWidth="1"/>
    <col min="6" max="6" width="12" bestFit="1" customWidth="1"/>
    <col min="7" max="7" width="13.140625" bestFit="1" customWidth="1"/>
  </cols>
  <sheetData>
    <row r="13" spans="4:7" ht="30" x14ac:dyDescent="0.25">
      <c r="D13" s="54" t="s">
        <v>80</v>
      </c>
      <c r="E13" s="54" t="s">
        <v>81</v>
      </c>
      <c r="F13" s="55" t="s">
        <v>83</v>
      </c>
      <c r="G13" s="54" t="s">
        <v>68</v>
      </c>
    </row>
    <row r="14" spans="4:7" ht="108" customHeight="1" x14ac:dyDescent="0.25">
      <c r="D14" s="56" t="s">
        <v>124</v>
      </c>
      <c r="E14" s="57">
        <v>120</v>
      </c>
      <c r="F14" s="58">
        <v>68000</v>
      </c>
      <c r="G14" s="58">
        <f>E14*F14</f>
        <v>8160000</v>
      </c>
    </row>
    <row r="15" spans="4:7" ht="45" x14ac:dyDescent="0.25">
      <c r="D15" s="59" t="s">
        <v>126</v>
      </c>
      <c r="E15" s="57">
        <v>120</v>
      </c>
      <c r="F15" s="58">
        <v>25000</v>
      </c>
      <c r="G15" s="58">
        <f>E15*F15</f>
        <v>3000000</v>
      </c>
    </row>
    <row r="16" spans="4:7" ht="60" customHeight="1" x14ac:dyDescent="0.25">
      <c r="D16" s="59" t="s">
        <v>127</v>
      </c>
      <c r="E16" s="57">
        <v>120</v>
      </c>
      <c r="F16" s="58">
        <v>35000</v>
      </c>
      <c r="G16" s="58">
        <f>E16*F16</f>
        <v>4200000</v>
      </c>
    </row>
    <row r="17" spans="4:7" x14ac:dyDescent="0.25">
      <c r="D17" s="6" t="s">
        <v>128</v>
      </c>
      <c r="E17" s="57">
        <v>240</v>
      </c>
      <c r="F17" s="58">
        <v>71000</v>
      </c>
      <c r="G17" s="58">
        <f>E17*F17</f>
        <v>17040000</v>
      </c>
    </row>
    <row r="18" spans="4:7" x14ac:dyDescent="0.25">
      <c r="D18" s="56" t="s">
        <v>99</v>
      </c>
      <c r="E18" s="57">
        <v>8</v>
      </c>
      <c r="F18" s="58">
        <v>22500</v>
      </c>
      <c r="G18" s="61">
        <f>E18*F18</f>
        <v>180000</v>
      </c>
    </row>
    <row r="19" spans="4:7" x14ac:dyDescent="0.25">
      <c r="D19" s="56" t="s">
        <v>101</v>
      </c>
      <c r="E19" s="57">
        <v>8</v>
      </c>
      <c r="F19" s="58">
        <v>19900</v>
      </c>
      <c r="G19" s="61">
        <f t="shared" ref="G19:G30" si="0">E19*F19</f>
        <v>159200</v>
      </c>
    </row>
    <row r="20" spans="4:7" x14ac:dyDescent="0.25">
      <c r="D20" s="56" t="s">
        <v>103</v>
      </c>
      <c r="E20" s="57">
        <v>8</v>
      </c>
      <c r="F20" s="58">
        <v>11900</v>
      </c>
      <c r="G20" s="61">
        <f t="shared" si="0"/>
        <v>95200</v>
      </c>
    </row>
    <row r="21" spans="4:7" ht="30" x14ac:dyDescent="0.25">
      <c r="D21" s="56" t="s">
        <v>123</v>
      </c>
      <c r="E21" s="57">
        <v>8</v>
      </c>
      <c r="F21" s="58">
        <v>250999</v>
      </c>
      <c r="G21" s="61">
        <f t="shared" si="0"/>
        <v>2007992</v>
      </c>
    </row>
    <row r="22" spans="4:7" x14ac:dyDescent="0.25">
      <c r="D22" s="56" t="s">
        <v>106</v>
      </c>
      <c r="E22" s="57">
        <v>8</v>
      </c>
      <c r="F22" s="58">
        <v>29550</v>
      </c>
      <c r="G22" s="61">
        <f t="shared" si="0"/>
        <v>236400</v>
      </c>
    </row>
    <row r="23" spans="4:7" x14ac:dyDescent="0.25">
      <c r="D23" s="56" t="s">
        <v>108</v>
      </c>
      <c r="E23" s="57">
        <v>8</v>
      </c>
      <c r="F23" s="58">
        <v>7900</v>
      </c>
      <c r="G23" s="61">
        <f t="shared" si="0"/>
        <v>63200</v>
      </c>
    </row>
    <row r="24" spans="4:7" x14ac:dyDescent="0.25">
      <c r="D24" s="56" t="s">
        <v>110</v>
      </c>
      <c r="E24" s="57">
        <v>8</v>
      </c>
      <c r="F24" s="58">
        <v>4900</v>
      </c>
      <c r="G24" s="61">
        <f t="shared" si="0"/>
        <v>39200</v>
      </c>
    </row>
    <row r="25" spans="4:7" x14ac:dyDescent="0.25">
      <c r="D25" s="56" t="s">
        <v>112</v>
      </c>
      <c r="E25" s="57">
        <v>8</v>
      </c>
      <c r="F25" s="58">
        <v>18900</v>
      </c>
      <c r="G25" s="61">
        <f t="shared" si="0"/>
        <v>151200</v>
      </c>
    </row>
    <row r="26" spans="4:7" x14ac:dyDescent="0.25">
      <c r="D26" s="56" t="s">
        <v>114</v>
      </c>
      <c r="E26" s="57">
        <v>8</v>
      </c>
      <c r="F26" s="58">
        <v>6900</v>
      </c>
      <c r="G26" s="61">
        <f t="shared" si="0"/>
        <v>55200</v>
      </c>
    </row>
    <row r="27" spans="4:7" x14ac:dyDescent="0.25">
      <c r="D27" s="56" t="s">
        <v>116</v>
      </c>
      <c r="E27" s="57">
        <v>8</v>
      </c>
      <c r="F27" s="58">
        <v>8900</v>
      </c>
      <c r="G27" s="61">
        <f t="shared" si="0"/>
        <v>71200</v>
      </c>
    </row>
    <row r="28" spans="4:7" x14ac:dyDescent="0.25">
      <c r="D28" s="56" t="s">
        <v>118</v>
      </c>
      <c r="E28" s="57">
        <v>8</v>
      </c>
      <c r="F28" s="58">
        <v>23007</v>
      </c>
      <c r="G28" s="61">
        <f t="shared" si="0"/>
        <v>184056</v>
      </c>
    </row>
    <row r="29" spans="4:7" x14ac:dyDescent="0.25">
      <c r="D29" s="56" t="s">
        <v>120</v>
      </c>
      <c r="E29" s="57">
        <v>8</v>
      </c>
      <c r="F29" s="58">
        <v>2000</v>
      </c>
      <c r="G29" s="61">
        <f t="shared" si="0"/>
        <v>16000</v>
      </c>
    </row>
    <row r="30" spans="4:7" x14ac:dyDescent="0.25">
      <c r="D30" s="56" t="s">
        <v>122</v>
      </c>
      <c r="E30" s="57">
        <v>8</v>
      </c>
      <c r="F30" s="58">
        <v>2999</v>
      </c>
      <c r="G30" s="61">
        <f t="shared" si="0"/>
        <v>23992</v>
      </c>
    </row>
    <row r="31" spans="4:7" x14ac:dyDescent="0.25">
      <c r="D31" s="202"/>
      <c r="E31" s="203"/>
      <c r="F31" s="204"/>
      <c r="G31" s="61">
        <f>SUM(G14:G30)</f>
        <v>35682840</v>
      </c>
    </row>
    <row r="32" spans="4:7" x14ac:dyDescent="0.25">
      <c r="D32" s="205"/>
      <c r="E32" s="86"/>
      <c r="F32" s="206"/>
      <c r="G32" s="61">
        <f>G31*19%</f>
        <v>6779739.5999999996</v>
      </c>
    </row>
    <row r="33" spans="4:7" x14ac:dyDescent="0.25">
      <c r="D33" s="207"/>
      <c r="E33" s="208"/>
      <c r="F33" s="209"/>
      <c r="G33" s="61">
        <f>G31+G32</f>
        <v>42462579.600000001</v>
      </c>
    </row>
  </sheetData>
  <mergeCells count="1">
    <mergeCell ref="D31:F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89491-6CAC-401B-9AB6-642361E7B50B}">
  <dimension ref="D4:G25"/>
  <sheetViews>
    <sheetView topLeftCell="A9" zoomScale="80" zoomScaleNormal="80" workbookViewId="0">
      <selection activeCell="G22" sqref="G22"/>
    </sheetView>
  </sheetViews>
  <sheetFormatPr baseColWidth="10" defaultRowHeight="15" x14ac:dyDescent="0.25"/>
  <cols>
    <col min="4" max="4" width="38.5703125" customWidth="1"/>
    <col min="5" max="5" width="14.140625" style="62" bestFit="1" customWidth="1"/>
    <col min="6" max="6" width="13.42578125" style="52" customWidth="1"/>
    <col min="7" max="7" width="18.7109375" bestFit="1" customWidth="1"/>
  </cols>
  <sheetData>
    <row r="4" spans="4:7" ht="56.25" x14ac:dyDescent="0.25">
      <c r="D4" s="63" t="s">
        <v>80</v>
      </c>
      <c r="E4" s="63" t="s">
        <v>81</v>
      </c>
      <c r="F4" s="64" t="s">
        <v>83</v>
      </c>
      <c r="G4" s="63" t="s">
        <v>68</v>
      </c>
    </row>
    <row r="5" spans="4:7" ht="63.75" x14ac:dyDescent="0.25">
      <c r="D5" s="72" t="s">
        <v>131</v>
      </c>
      <c r="E5" s="65">
        <v>120</v>
      </c>
      <c r="F5" s="66">
        <v>68000</v>
      </c>
      <c r="G5" s="66">
        <f>E5*F5</f>
        <v>8160000</v>
      </c>
    </row>
    <row r="6" spans="4:7" ht="38.25" x14ac:dyDescent="0.25">
      <c r="D6" s="72" t="s">
        <v>129</v>
      </c>
      <c r="E6" s="65">
        <v>120</v>
      </c>
      <c r="F6" s="66">
        <v>40000</v>
      </c>
      <c r="G6" s="66">
        <f t="shared" ref="G6:G22" si="0">E6*F6</f>
        <v>4800000</v>
      </c>
    </row>
    <row r="7" spans="4:7" ht="51" x14ac:dyDescent="0.25">
      <c r="D7" s="72" t="s">
        <v>130</v>
      </c>
      <c r="E7" s="65">
        <v>120</v>
      </c>
      <c r="F7" s="66">
        <v>50000</v>
      </c>
      <c r="G7" s="66">
        <f t="shared" si="0"/>
        <v>6000000</v>
      </c>
    </row>
    <row r="8" spans="4:7" ht="32.25" customHeight="1" x14ac:dyDescent="0.25">
      <c r="D8" s="72" t="s">
        <v>132</v>
      </c>
      <c r="E8" s="67">
        <v>240</v>
      </c>
      <c r="F8" s="68">
        <v>69000</v>
      </c>
      <c r="G8" s="66">
        <f t="shared" si="0"/>
        <v>16560000</v>
      </c>
    </row>
    <row r="9" spans="4:7" x14ac:dyDescent="0.25">
      <c r="D9" s="72" t="s">
        <v>118</v>
      </c>
      <c r="E9" s="69">
        <v>8</v>
      </c>
      <c r="F9" s="70">
        <v>24000</v>
      </c>
      <c r="G9" s="66">
        <f t="shared" si="0"/>
        <v>192000</v>
      </c>
    </row>
    <row r="10" spans="4:7" x14ac:dyDescent="0.25">
      <c r="D10" s="72" t="s">
        <v>120</v>
      </c>
      <c r="E10" s="69">
        <v>8</v>
      </c>
      <c r="F10" s="70">
        <v>2600</v>
      </c>
      <c r="G10" s="66">
        <f t="shared" si="0"/>
        <v>20800</v>
      </c>
    </row>
    <row r="11" spans="4:7" x14ac:dyDescent="0.25">
      <c r="D11" s="72" t="s">
        <v>122</v>
      </c>
      <c r="E11" s="69">
        <v>8</v>
      </c>
      <c r="F11" s="70">
        <v>3000</v>
      </c>
      <c r="G11" s="66">
        <f t="shared" si="0"/>
        <v>24000</v>
      </c>
    </row>
    <row r="12" spans="4:7" x14ac:dyDescent="0.25">
      <c r="D12" s="72" t="s">
        <v>103</v>
      </c>
      <c r="E12" s="69">
        <v>8</v>
      </c>
      <c r="F12" s="70">
        <v>4200</v>
      </c>
      <c r="G12" s="66">
        <f t="shared" si="0"/>
        <v>33600</v>
      </c>
    </row>
    <row r="13" spans="4:7" x14ac:dyDescent="0.25">
      <c r="D13" s="72" t="s">
        <v>99</v>
      </c>
      <c r="E13" s="69">
        <v>8</v>
      </c>
      <c r="F13" s="70">
        <v>22500</v>
      </c>
      <c r="G13" s="66">
        <f t="shared" si="0"/>
        <v>180000</v>
      </c>
    </row>
    <row r="14" spans="4:7" x14ac:dyDescent="0.25">
      <c r="D14" s="72" t="s">
        <v>101</v>
      </c>
      <c r="E14" s="69">
        <v>8</v>
      </c>
      <c r="F14" s="70">
        <v>19900</v>
      </c>
      <c r="G14" s="66">
        <f t="shared" si="0"/>
        <v>159200</v>
      </c>
    </row>
    <row r="15" spans="4:7" x14ac:dyDescent="0.25">
      <c r="D15" s="72" t="s">
        <v>103</v>
      </c>
      <c r="E15" s="69">
        <v>8</v>
      </c>
      <c r="F15" s="70">
        <v>11550</v>
      </c>
      <c r="G15" s="66">
        <f t="shared" si="0"/>
        <v>92400</v>
      </c>
    </row>
    <row r="16" spans="4:7" ht="25.5" x14ac:dyDescent="0.25">
      <c r="D16" s="72" t="s">
        <v>123</v>
      </c>
      <c r="E16" s="69">
        <v>8</v>
      </c>
      <c r="F16" s="70">
        <v>222999</v>
      </c>
      <c r="G16" s="66">
        <f t="shared" si="0"/>
        <v>1783992</v>
      </c>
    </row>
    <row r="17" spans="4:7" x14ac:dyDescent="0.25">
      <c r="D17" s="72" t="s">
        <v>106</v>
      </c>
      <c r="E17" s="69">
        <v>8</v>
      </c>
      <c r="F17" s="70">
        <v>27600</v>
      </c>
      <c r="G17" s="66">
        <f t="shared" si="0"/>
        <v>220800</v>
      </c>
    </row>
    <row r="18" spans="4:7" ht="31.5" customHeight="1" x14ac:dyDescent="0.25">
      <c r="D18" s="72" t="s">
        <v>108</v>
      </c>
      <c r="E18" s="69">
        <v>8</v>
      </c>
      <c r="F18" s="70">
        <v>7700</v>
      </c>
      <c r="G18" s="66">
        <f t="shared" si="0"/>
        <v>61600</v>
      </c>
    </row>
    <row r="19" spans="4:7" ht="47.25" customHeight="1" x14ac:dyDescent="0.25">
      <c r="D19" s="72" t="s">
        <v>110</v>
      </c>
      <c r="E19" s="69">
        <v>8</v>
      </c>
      <c r="F19" s="70">
        <v>4500</v>
      </c>
      <c r="G19" s="66">
        <f t="shared" si="0"/>
        <v>36000</v>
      </c>
    </row>
    <row r="20" spans="4:7" ht="31.5" customHeight="1" x14ac:dyDescent="0.25">
      <c r="D20" s="72" t="s">
        <v>112</v>
      </c>
      <c r="E20" s="69">
        <v>8</v>
      </c>
      <c r="F20" s="70">
        <v>18000</v>
      </c>
      <c r="G20" s="66">
        <f t="shared" si="0"/>
        <v>144000</v>
      </c>
    </row>
    <row r="21" spans="4:7" ht="31.5" customHeight="1" x14ac:dyDescent="0.25">
      <c r="D21" s="72" t="s">
        <v>114</v>
      </c>
      <c r="E21" s="69">
        <v>8</v>
      </c>
      <c r="F21" s="70">
        <v>6100</v>
      </c>
      <c r="G21" s="66">
        <f t="shared" si="0"/>
        <v>48800</v>
      </c>
    </row>
    <row r="22" spans="4:7" x14ac:dyDescent="0.25">
      <c r="D22" s="72" t="s">
        <v>116</v>
      </c>
      <c r="E22" s="69">
        <v>8</v>
      </c>
      <c r="F22" s="70">
        <v>8900</v>
      </c>
      <c r="G22" s="66">
        <f t="shared" si="0"/>
        <v>71200</v>
      </c>
    </row>
    <row r="23" spans="4:7" x14ac:dyDescent="0.25">
      <c r="D23" s="210"/>
      <c r="E23" s="211"/>
      <c r="F23" s="212"/>
      <c r="G23" s="71">
        <f>SUM(G5:G22)</f>
        <v>38588392</v>
      </c>
    </row>
    <row r="24" spans="4:7" x14ac:dyDescent="0.25">
      <c r="D24" s="213"/>
      <c r="E24" s="214"/>
      <c r="F24" s="215"/>
      <c r="G24" s="71">
        <f>G23*19%</f>
        <v>7331794.4800000004</v>
      </c>
    </row>
    <row r="25" spans="4:7" x14ac:dyDescent="0.25">
      <c r="D25" s="216"/>
      <c r="E25" s="217"/>
      <c r="F25" s="218"/>
      <c r="G25" s="71">
        <f>G23+G24</f>
        <v>45920186.480000004</v>
      </c>
    </row>
  </sheetData>
  <mergeCells count="1">
    <mergeCell ref="D23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Hoja1 (2)</vt:lpstr>
      <vt:lpstr>Hoja2</vt:lpstr>
      <vt:lpstr>Hoja3</vt:lpstr>
      <vt:lpstr>Hoja1</vt:lpstr>
      <vt:lpstr>Hoja4</vt:lpstr>
      <vt:lpstr>Hoja5</vt:lpstr>
      <vt:lpstr>'Hoja1 (2)'!Área_de_impresión</vt:lpstr>
      <vt:lpstr>Hoja2!Área_de_impresión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2023-09-19T13:31:48Z</dcterms:modified>
</cp:coreProperties>
</file>