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192.168.200.210\Subgerencias\Subgerencia de servicios\Procesos de contratación\Secretaria_Seguridad_98635 de 2023 Organismos\SPVA_Aliados\2.SPVA\"/>
    </mc:Choice>
  </mc:AlternateContent>
  <xr:revisionPtr revIDLastSave="0" documentId="13_ncr:1_{41CF0105-C1BC-4D86-B670-7B18742588B2}" xr6:coauthVersionLast="47" xr6:coauthVersionMax="47" xr10:uidLastSave="{00000000-0000-0000-0000-000000000000}"/>
  <bookViews>
    <workbookView xWindow="-110" yWindow="-110" windowWidth="19420" windowHeight="10300" tabRatio="668" activeTab="6" xr2:uid="{E4D6E523-8C78-4B3B-9091-9B603518146E}"/>
  </bookViews>
  <sheets>
    <sheet name="FAC" sheetId="4" r:id="rId1"/>
    <sheet name="Fiscalía" sheetId="2" r:id="rId2"/>
    <sheet name="Rama Judicial" sheetId="6" r:id="rId3"/>
    <sheet name="Policía" sheetId="7" r:id="rId4"/>
    <sheet name="Cuarta Brigada" sheetId="9" r:id="rId5"/>
    <sheet name="Sedes Policía" sheetId="8" state="hidden" r:id="rId6"/>
    <sheet name="Resumen"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5" i="7" l="1"/>
  <c r="E66" i="7"/>
  <c r="E67" i="7"/>
  <c r="E69" i="7"/>
  <c r="E70" i="7"/>
  <c r="E71" i="7"/>
  <c r="E72" i="7"/>
  <c r="E73" i="7"/>
  <c r="E74" i="7"/>
  <c r="E78" i="7"/>
  <c r="E79" i="7"/>
  <c r="E80" i="7"/>
  <c r="G77" i="7" l="1"/>
  <c r="G80" i="7"/>
  <c r="D17" i="10"/>
  <c r="D4" i="10"/>
  <c r="E4" i="10" s="1"/>
  <c r="B45" i="6"/>
  <c r="B46" i="6"/>
  <c r="B50" i="6"/>
  <c r="B51" i="6" s="1"/>
  <c r="B55" i="6"/>
  <c r="B56" i="6" s="1"/>
  <c r="B60" i="6"/>
  <c r="B61" i="6"/>
  <c r="B15" i="6"/>
  <c r="B16" i="6"/>
  <c r="B20" i="6"/>
  <c r="B21" i="6"/>
  <c r="B25" i="6"/>
  <c r="B26" i="6"/>
  <c r="B30" i="6"/>
  <c r="G26" i="2" l="1"/>
  <c r="E43" i="7"/>
  <c r="G43" i="7" s="1"/>
  <c r="E40" i="7"/>
  <c r="G40" i="7" s="1"/>
  <c r="G49" i="7"/>
  <c r="G96" i="9" l="1"/>
  <c r="G95" i="9"/>
  <c r="G93" i="9"/>
  <c r="G92" i="9"/>
  <c r="G83" i="9"/>
  <c r="G82" i="9"/>
  <c r="G81" i="9"/>
  <c r="G80" i="9"/>
  <c r="G79" i="9"/>
  <c r="G78" i="9"/>
  <c r="G77" i="9"/>
  <c r="G76" i="9"/>
  <c r="G75" i="9"/>
  <c r="G74" i="9"/>
  <c r="G73" i="9"/>
  <c r="G72" i="9"/>
  <c r="G71" i="9"/>
  <c r="G70" i="9"/>
  <c r="G69" i="9"/>
  <c r="G68" i="9"/>
  <c r="G67" i="9"/>
  <c r="G66" i="9"/>
  <c r="G65" i="9"/>
  <c r="G64" i="9"/>
  <c r="G63" i="9"/>
  <c r="G62" i="9"/>
  <c r="G61" i="9"/>
  <c r="G59" i="9"/>
  <c r="G58" i="9"/>
  <c r="G57" i="9"/>
  <c r="G56" i="9"/>
  <c r="G55" i="9"/>
  <c r="G54" i="9"/>
  <c r="G53" i="9"/>
  <c r="G52" i="9"/>
  <c r="G51" i="9"/>
  <c r="G50" i="9"/>
  <c r="G49" i="9"/>
  <c r="G48" i="9"/>
  <c r="G46" i="9" s="1"/>
  <c r="G47" i="9"/>
  <c r="G45" i="9"/>
  <c r="G44" i="9"/>
  <c r="G43" i="9"/>
  <c r="B43" i="9"/>
  <c r="B44" i="9" s="1"/>
  <c r="B45" i="9" s="1"/>
  <c r="B47" i="9" s="1"/>
  <c r="B48" i="9" s="1"/>
  <c r="B49" i="9" s="1"/>
  <c r="B50" i="9" s="1"/>
  <c r="B51" i="9" s="1"/>
  <c r="B52" i="9" s="1"/>
  <c r="B53" i="9" s="1"/>
  <c r="B54" i="9" s="1"/>
  <c r="B55" i="9" s="1"/>
  <c r="B56" i="9" s="1"/>
  <c r="B57" i="9" s="1"/>
  <c r="B58" i="9" s="1"/>
  <c r="B59"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93" i="9" s="1"/>
  <c r="B95" i="9" s="1"/>
  <c r="B96" i="9" s="1"/>
  <c r="G42" i="9"/>
  <c r="B42" i="9"/>
  <c r="G41" i="9"/>
  <c r="G33" i="9"/>
  <c r="G32" i="9"/>
  <c r="G31" i="9"/>
  <c r="G30" i="9"/>
  <c r="G29" i="9"/>
  <c r="G28" i="9"/>
  <c r="G27" i="9"/>
  <c r="G26" i="9"/>
  <c r="G25" i="9"/>
  <c r="G24" i="9"/>
  <c r="G23" i="9"/>
  <c r="G22" i="9"/>
  <c r="G21" i="9"/>
  <c r="G20" i="9"/>
  <c r="G18" i="9"/>
  <c r="G17" i="9"/>
  <c r="G16" i="9"/>
  <c r="G15" i="9"/>
  <c r="G14" i="9"/>
  <c r="G13" i="9"/>
  <c r="G12" i="9"/>
  <c r="G11" i="9"/>
  <c r="G10" i="9" s="1"/>
  <c r="G9" i="9"/>
  <c r="G8" i="9"/>
  <c r="B8" i="9"/>
  <c r="B9" i="9" s="1"/>
  <c r="B11" i="9" s="1"/>
  <c r="B12" i="9" s="1"/>
  <c r="B13" i="9" s="1"/>
  <c r="B14" i="9" s="1"/>
  <c r="B15" i="9" s="1"/>
  <c r="B16" i="9" s="1"/>
  <c r="B17" i="9" s="1"/>
  <c r="B18" i="9" s="1"/>
  <c r="B20" i="9" s="1"/>
  <c r="B21" i="9" s="1"/>
  <c r="B22" i="9" s="1"/>
  <c r="B23" i="9" s="1"/>
  <c r="B24" i="9" s="1"/>
  <c r="B25" i="9" s="1"/>
  <c r="B26" i="9" s="1"/>
  <c r="B27" i="9" s="1"/>
  <c r="B28" i="9" s="1"/>
  <c r="B29" i="9" s="1"/>
  <c r="B30" i="9" s="1"/>
  <c r="B31" i="9" s="1"/>
  <c r="B32" i="9" s="1"/>
  <c r="B33" i="9" s="1"/>
  <c r="G7" i="9"/>
  <c r="G60" i="9" l="1"/>
  <c r="G40" i="9"/>
  <c r="G19" i="9"/>
  <c r="G6" i="9"/>
  <c r="G34" i="9"/>
  <c r="D15" i="10" s="1"/>
  <c r="G84" i="9"/>
  <c r="G94" i="9"/>
  <c r="G97" i="9" s="1"/>
  <c r="G99" i="9" l="1"/>
  <c r="G98" i="9"/>
  <c r="G100" i="9" s="1"/>
  <c r="G85" i="9"/>
  <c r="G86" i="9" s="1"/>
  <c r="G102" i="9" l="1"/>
  <c r="D16" i="10"/>
  <c r="E15" i="10" s="1"/>
  <c r="E45" i="6"/>
  <c r="G29" i="7" l="1"/>
  <c r="G21" i="7"/>
  <c r="G22" i="7"/>
  <c r="G23" i="7"/>
  <c r="G24" i="7"/>
  <c r="G25" i="7"/>
  <c r="G26" i="7"/>
  <c r="G27" i="7"/>
  <c r="G28" i="7"/>
  <c r="G30" i="7"/>
  <c r="G31" i="7"/>
  <c r="G32" i="7"/>
  <c r="G33" i="7"/>
  <c r="G34" i="7"/>
  <c r="B22" i="7"/>
  <c r="B23" i="7" s="1"/>
  <c r="B24" i="7" s="1"/>
  <c r="B25" i="7" s="1"/>
  <c r="B26" i="7" s="1"/>
  <c r="B27" i="7" s="1"/>
  <c r="B28" i="7" s="1"/>
  <c r="B29" i="7" s="1"/>
  <c r="B30" i="7" s="1"/>
  <c r="B31" i="7" s="1"/>
  <c r="B32" i="7" s="1"/>
  <c r="B33" i="7" s="1"/>
  <c r="B34" i="7" s="1"/>
  <c r="E82" i="7"/>
  <c r="G82" i="7" s="1"/>
  <c r="E81" i="7"/>
  <c r="G81" i="7" s="1"/>
  <c r="G79" i="7"/>
  <c r="G78" i="7"/>
  <c r="G74" i="7"/>
  <c r="G72" i="7"/>
  <c r="G65" i="7"/>
  <c r="E58" i="7"/>
  <c r="G58" i="7" s="1"/>
  <c r="G57" i="7"/>
  <c r="G53" i="7"/>
  <c r="E44" i="7"/>
  <c r="G44" i="7" s="1"/>
  <c r="G52" i="7"/>
  <c r="G51" i="7"/>
  <c r="G50" i="7"/>
  <c r="E42" i="7"/>
  <c r="G42" i="7" s="1"/>
  <c r="E41" i="7"/>
  <c r="G41" i="7" s="1"/>
  <c r="G76" i="7"/>
  <c r="G75" i="7"/>
  <c r="B72" i="7"/>
  <c r="B73" i="7" s="1"/>
  <c r="B74" i="7" s="1"/>
  <c r="B75" i="7" s="1"/>
  <c r="B76" i="7" s="1"/>
  <c r="B79" i="7" s="1"/>
  <c r="G68" i="7"/>
  <c r="B66" i="7"/>
  <c r="B67" i="7" s="1"/>
  <c r="B68" i="7" s="1"/>
  <c r="B69" i="7" s="1"/>
  <c r="G55" i="7"/>
  <c r="G54" i="7"/>
  <c r="B41" i="7"/>
  <c r="B42" i="7" s="1"/>
  <c r="B49" i="7" s="1"/>
  <c r="B50" i="7" s="1"/>
  <c r="G14" i="7"/>
  <c r="G15" i="7" s="1"/>
  <c r="G6" i="7"/>
  <c r="G7" i="7" s="1"/>
  <c r="E52" i="6"/>
  <c r="G52" i="6" s="1"/>
  <c r="E22" i="6"/>
  <c r="G22" i="6" s="1"/>
  <c r="E57" i="6"/>
  <c r="E47" i="6"/>
  <c r="G47" i="6" s="1"/>
  <c r="E41" i="6"/>
  <c r="E40" i="6"/>
  <c r="E37" i="6"/>
  <c r="G37" i="6" s="1"/>
  <c r="E17" i="6"/>
  <c r="E11" i="6"/>
  <c r="E10" i="6"/>
  <c r="E7" i="6"/>
  <c r="G61" i="6"/>
  <c r="G60" i="6"/>
  <c r="G59" i="6"/>
  <c r="G58" i="6"/>
  <c r="G56" i="6"/>
  <c r="G55" i="6"/>
  <c r="G54" i="6"/>
  <c r="G53" i="6"/>
  <c r="G51" i="6"/>
  <c r="G50" i="6"/>
  <c r="G49" i="6"/>
  <c r="G48" i="6"/>
  <c r="G46" i="6"/>
  <c r="G44" i="6"/>
  <c r="G43" i="6"/>
  <c r="G42" i="6"/>
  <c r="G39" i="6"/>
  <c r="B40" i="6"/>
  <c r="B41" i="6" s="1"/>
  <c r="G30" i="6"/>
  <c r="G29" i="6"/>
  <c r="G28" i="6"/>
  <c r="E27" i="6"/>
  <c r="G26" i="6"/>
  <c r="G25" i="6"/>
  <c r="G24" i="6"/>
  <c r="G23" i="6"/>
  <c r="G21" i="6"/>
  <c r="G20" i="6"/>
  <c r="G19" i="6"/>
  <c r="G18" i="6"/>
  <c r="G16" i="6"/>
  <c r="G14" i="6"/>
  <c r="G13" i="6"/>
  <c r="G12" i="6"/>
  <c r="G9" i="6"/>
  <c r="B10" i="6"/>
  <c r="B11" i="6" s="1"/>
  <c r="G7" i="6"/>
  <c r="B81" i="7" l="1"/>
  <c r="B82" i="7" s="1"/>
  <c r="B80" i="7"/>
  <c r="B52" i="7"/>
  <c r="B44" i="7" s="1"/>
  <c r="B53" i="7" s="1"/>
  <c r="B54" i="7" s="1"/>
  <c r="B55" i="7" s="1"/>
  <c r="G45" i="7"/>
  <c r="D12" i="10" s="1"/>
  <c r="G40" i="6"/>
  <c r="G59" i="7"/>
  <c r="G60" i="7" s="1"/>
  <c r="G61" i="7" s="1"/>
  <c r="D13" i="10" s="1"/>
  <c r="G41" i="6"/>
  <c r="G11" i="6"/>
  <c r="G8" i="7"/>
  <c r="G9" i="7"/>
  <c r="G67" i="7"/>
  <c r="G66" i="7"/>
  <c r="G71" i="7"/>
  <c r="G70" i="7"/>
  <c r="G73" i="7"/>
  <c r="G69" i="7"/>
  <c r="G16" i="7"/>
  <c r="G17" i="7" s="1"/>
  <c r="G57" i="6"/>
  <c r="G45" i="6"/>
  <c r="G38" i="6"/>
  <c r="G17" i="6"/>
  <c r="G8" i="6"/>
  <c r="G10" i="6"/>
  <c r="G15" i="6"/>
  <c r="G27" i="6"/>
  <c r="G62" i="6" l="1"/>
  <c r="G64" i="6" s="1"/>
  <c r="G10" i="7"/>
  <c r="G36" i="7" s="1"/>
  <c r="G83" i="7"/>
  <c r="G85" i="7" s="1"/>
  <c r="G31" i="6"/>
  <c r="G32" i="6" s="1"/>
  <c r="G33" i="6" s="1"/>
  <c r="D9" i="10" l="1"/>
  <c r="D11" i="10"/>
  <c r="E11" i="10" s="1"/>
  <c r="G63" i="6"/>
  <c r="G65" i="6" s="1"/>
  <c r="D10" i="10" s="1"/>
  <c r="G84" i="7"/>
  <c r="G86" i="7" s="1"/>
  <c r="E9" i="10" l="1"/>
  <c r="G67" i="6"/>
  <c r="D14" i="10"/>
  <c r="E12" i="10" s="1"/>
  <c r="G88" i="7"/>
  <c r="G53" i="2"/>
  <c r="G45" i="2"/>
  <c r="G42" i="2"/>
  <c r="G41" i="2"/>
  <c r="G40" i="2"/>
  <c r="G38" i="2"/>
  <c r="G37" i="2"/>
  <c r="G44" i="2"/>
  <c r="G25" i="2"/>
  <c r="G24" i="2"/>
  <c r="G19" i="2"/>
  <c r="G17" i="2"/>
  <c r="G18" i="2"/>
  <c r="G13" i="2"/>
  <c r="G9" i="2"/>
  <c r="G52" i="2"/>
  <c r="G46" i="2"/>
  <c r="G12" i="2"/>
  <c r="G10" i="2"/>
  <c r="G54" i="2"/>
  <c r="G51" i="2"/>
  <c r="G50" i="2"/>
  <c r="G49" i="2"/>
  <c r="G48" i="2"/>
  <c r="G47" i="2"/>
  <c r="G43" i="2"/>
  <c r="G39" i="2"/>
  <c r="G36" i="2"/>
  <c r="G35" i="2"/>
  <c r="G34" i="2"/>
  <c r="G27" i="2"/>
  <c r="G23" i="2"/>
  <c r="G22" i="2"/>
  <c r="G21" i="2"/>
  <c r="G20" i="2"/>
  <c r="G16" i="2"/>
  <c r="G15" i="2"/>
  <c r="G14" i="2"/>
  <c r="G11" i="2"/>
  <c r="G8" i="2"/>
  <c r="G7" i="2"/>
  <c r="G6" i="2"/>
  <c r="G55" i="2" l="1"/>
  <c r="G57" i="2" s="1"/>
  <c r="G28" i="2"/>
  <c r="G29" i="2" s="1"/>
  <c r="G30" i="2" s="1"/>
  <c r="D7" i="10" l="1"/>
  <c r="G56" i="2"/>
  <c r="G58" i="2" s="1"/>
  <c r="D8" i="10" s="1"/>
  <c r="E7" i="10" s="1"/>
  <c r="G60" i="2" l="1"/>
  <c r="G36" i="4"/>
  <c r="G35" i="4"/>
  <c r="G34" i="4"/>
  <c r="G33" i="4"/>
  <c r="G32" i="4"/>
  <c r="G31" i="4"/>
  <c r="G30" i="4"/>
  <c r="G29" i="4"/>
  <c r="G28" i="4"/>
  <c r="G27" i="4"/>
  <c r="G26" i="4"/>
  <c r="G19" i="4" l="1"/>
  <c r="G18" i="4"/>
  <c r="G17" i="4"/>
  <c r="G16" i="4"/>
  <c r="G15" i="4"/>
  <c r="G14" i="4"/>
  <c r="G6" i="4"/>
  <c r="G7" i="4" s="1"/>
  <c r="G13" i="4"/>
  <c r="G12" i="4"/>
  <c r="G11" i="4"/>
  <c r="G20" i="4" l="1"/>
  <c r="G37" i="4"/>
  <c r="G38" i="4" l="1"/>
  <c r="G39" i="4"/>
  <c r="G21" i="4"/>
  <c r="G22" i="4" s="1"/>
  <c r="G40" i="4"/>
  <c r="D6" i="10" s="1"/>
  <c r="D5" i="10" l="1"/>
  <c r="E18" i="10" s="1"/>
  <c r="G4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tc={FD44296A-8BDB-49C1-A55F-4DA2146ABBE6}</author>
  </authors>
  <commentList>
    <comment ref="G36" authorId="0" shapeId="0" xr:uid="{FD44296A-8BDB-49C1-A55F-4DA2146ABBE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Valor de bolsa fijo
</t>
      </text>
    </comment>
  </commentList>
</comments>
</file>

<file path=xl/sharedStrings.xml><?xml version="1.0" encoding="utf-8"?>
<sst xmlns="http://schemas.openxmlformats.org/spreadsheetml/2006/main" count="732" uniqueCount="350">
  <si>
    <t>AMPLIACION Y MEJORAS 
SISTEMA CCTV - FUERZA AEREA COLOMBIANA - FAC</t>
  </si>
  <si>
    <t xml:space="preserve">SUMINISTRO DE ELEMENTOS </t>
  </si>
  <si>
    <t>ITEM</t>
  </si>
  <si>
    <t>DESCRIPCION</t>
  </si>
  <si>
    <t>UNIDAD</t>
  </si>
  <si>
    <t>CANT</t>
  </si>
  <si>
    <t>V UNITARIO</t>
  </si>
  <si>
    <t>V PARCIAL</t>
  </si>
  <si>
    <t>SUMINISTRO DE PUESTOS DE TRABAJO TIPO L</t>
  </si>
  <si>
    <t>UND</t>
  </si>
  <si>
    <t xml:space="preserve">SUMINISTRO DE PUESTO SENCILLO </t>
  </si>
  <si>
    <t>SUMINISTRO DE SILLAS ERGONÓMICAS</t>
  </si>
  <si>
    <t>SUMINISTRO DE PANTALLA DE 49" FHD VIDEO WALL DISPLAY UNIT (ULTRA NARROW BEZEL 3,5MM) INCLUYE CABLE HDMI</t>
  </si>
  <si>
    <t>SUMINISTRO DE SOPORTE PUSH UP PARA PANTALLAS DE 49"</t>
  </si>
  <si>
    <t>SUMINISTRO DE ESTRUCTURA PARED PARA INSTALACIÓN DE VIDEO WALL 3X3</t>
  </si>
  <si>
    <t>GL</t>
  </si>
  <si>
    <t>SUMINISTRO DE AIRE ACONDICIONADO DE 24000 BTU</t>
  </si>
  <si>
    <t>SUMINISTRO DE RACK DE PISO</t>
  </si>
  <si>
    <t>SUMINISTRO DE MONITOR INDUSTRIAL LED 46"</t>
  </si>
  <si>
    <t>SUBTOTAL</t>
  </si>
  <si>
    <t>IVA</t>
  </si>
  <si>
    <t>TOTAL</t>
  </si>
  <si>
    <t xml:space="preserve">IMPLEMENTACIÓN DE ELEMENTOS </t>
  </si>
  <si>
    <t>INSTALACIÓN DE PANTALLA DE 49" FHD VIDEO WALL DISPLAY UNIT (ULTRA NARROW BEZEL 3,5MM) INCLUYE CABLE HDMI</t>
  </si>
  <si>
    <t>INSTALACION DE SOPORTE PUSH UP PARA PANTALLAS DE 49"</t>
  </si>
  <si>
    <t>INSTALACION DE ESTRUCTURA PARED PARA VIDEO WALL 3X3</t>
  </si>
  <si>
    <t>INSTALACIÓN DE AIRE ACONDICIONADO DE 24000 BTU</t>
  </si>
  <si>
    <t>INSTALACIÓN DE RACK DE PISO</t>
  </si>
  <si>
    <t>ADECUACIÓN DE CONTROLADOR Y UPS EN RACK DE PISO</t>
  </si>
  <si>
    <t>INSTALACIÓN DE ESTACIÓN DE TRABAJO</t>
  </si>
  <si>
    <t>INSTALACIÓN DE MONITOR INDUSTRIAL LED 46"</t>
  </si>
  <si>
    <t>DESMONTAJE DE ESTRUCTURA EXISTENTE DE VIDEO WALL</t>
  </si>
  <si>
    <t>ADECUACIÓN DEL SISTEMA ELÉCTRICO PARA VIDEO WALL</t>
  </si>
  <si>
    <t>TRASLADO DE MONITORES EXISTENTES PARA SISTEMA DE RIONEGRO</t>
  </si>
  <si>
    <t>ADMINISTRACIÓN</t>
  </si>
  <si>
    <t>UTILIDAD</t>
  </si>
  <si>
    <t>AMPLIACION Y MEJORAS 
SISTEMA CCTV - FISCALIA GENERAL DE LA NACIÓN</t>
  </si>
  <si>
    <t>SUMINISTRO CAMARA MINIDOMO</t>
  </si>
  <si>
    <t>SUMINISTRO ORGANIZADOR DE CABLE HORIZONTAL</t>
  </si>
  <si>
    <t>SUMINISTRO PATCHPANEL COMPLETO CAT 6A 48P</t>
  </si>
  <si>
    <t>SUMINISTRO CABLE UTP CAT 6A</t>
  </si>
  <si>
    <t>MTS</t>
  </si>
  <si>
    <t>SUMINISTRO TUBERIA EMT 1/2"</t>
  </si>
  <si>
    <t>SUMINISTRO CAJA DE PASO CONDUIT 4X4 CON TAPA</t>
  </si>
  <si>
    <t>SUMINISTRO PATCHCORD 90CM CAT 6A</t>
  </si>
  <si>
    <t xml:space="preserve">SUMINISTRO FACE PLATE </t>
  </si>
  <si>
    <t>SUMINISTRO JACK CAT 6A</t>
  </si>
  <si>
    <t>SUMINISTRO CAJA RADWELL</t>
  </si>
  <si>
    <t>SUMINISTRO CAJA DE EMPALME PARA FIBRA EN RACK</t>
  </si>
  <si>
    <t>SUMINISTRO LICENCIA VAST-2</t>
  </si>
  <si>
    <t xml:space="preserve">SUMINISTRO UPS 3 KVA </t>
  </si>
  <si>
    <t>IMPLEMENTACIÓN CAMARA MINIDOMO</t>
  </si>
  <si>
    <t>IMPLEMENTACIÓN ORGANIZADOR DE CABLE HORIZONTAL</t>
  </si>
  <si>
    <t>IMPLEMENTACIÓN PATCHPANEL COMPLETO CAT 6A 48P</t>
  </si>
  <si>
    <t>IMPLEMENTACIÓN CABLE UTP CAT 6A</t>
  </si>
  <si>
    <t>IMPLEMENTACIÓN TUBERIA EMT</t>
  </si>
  <si>
    <t>IMPLEMENTACIÓN CAJA DE PASO CONDUIT 4X4 CON TAPA</t>
  </si>
  <si>
    <t>IMPLEMENTACIÓN PATCHCORD 90CM CAT 6A</t>
  </si>
  <si>
    <t xml:space="preserve">IMPLEMENTACIÓN FACE PLATE </t>
  </si>
  <si>
    <t>IMPLEMENTACIÓN JACK CAT 6A</t>
  </si>
  <si>
    <t>IMPLEMENTACIÓN CAJA RADWELL</t>
  </si>
  <si>
    <t>IMPLEMENTACIÓN CAJA DE EMPALME PARA FIBRA EN RACK</t>
  </si>
  <si>
    <t>IMPLEMENTACIÓN NVR Y ALMACENAMIENTO (100 TB) 24 HORAS, 2MP, 12 FPS, 30 DIAS,  108 CAMARAS (NUEVO)1</t>
  </si>
  <si>
    <t>IMPLEMENTACIÓN LICENCIA VAST-2</t>
  </si>
  <si>
    <t xml:space="preserve">IMPLEMENTACIÓN UPS 3 KVA </t>
  </si>
  <si>
    <t>ADMINISTRACION</t>
  </si>
  <si>
    <t>ML</t>
  </si>
  <si>
    <t>SUMINISTRO TUBERIA EMT DE 1"</t>
  </si>
  <si>
    <t>SUMINISTRO TUBERÍA IMC DE 1"</t>
  </si>
  <si>
    <t>SUMINISTRO TUBERÍA IMC DE 1/2"</t>
  </si>
  <si>
    <t>SUMINISTRO TECLADO JOYSTICK</t>
  </si>
  <si>
    <t>IMPLEMENTACIÓN TUBERIA EMT DE 1"</t>
  </si>
  <si>
    <t>IMPLEMENTACIÓN TUBERÍA IMC DE 1"</t>
  </si>
  <si>
    <t>IMPLEMENTACIÓN TUBERÍA IMC DE 1/2"</t>
  </si>
  <si>
    <t>IMPLEMENTACIÓN TECLADO JOYSTICK</t>
  </si>
  <si>
    <t xml:space="preserve">ADMINISTRACION </t>
  </si>
  <si>
    <t>TRASLADO Y ACTUALIZACIÓN DEL CENTRO DE CONTROL Y MONITOREO (CCM)
SISTEMA CCTV - RAMA JUDICIAL</t>
  </si>
  <si>
    <t xml:space="preserve">SUMINISTRO SOPORTE ECUALIZABLE MONITOR VIDEOWALL </t>
  </si>
  <si>
    <t>SOPORTE DE FIJACIÓN DE PISO A TECHO</t>
  </si>
  <si>
    <t>SUMINISTRO FIBRA OPTICA MULTIMODO 12 HILOS</t>
  </si>
  <si>
    <t xml:space="preserve">SUMINISTRO CABLE UTP CAT 6A INT/EXT </t>
  </si>
  <si>
    <t>IMPLEMENTACIÓN SOPORTE ECUALIZABLE MONITOR VIDEOWALL</t>
  </si>
  <si>
    <t>IMPLEMENTACIÓN SOPORTE DE FIJACION DE PISO A TECHO</t>
  </si>
  <si>
    <t>IMPLEMENTACIÓN FIBRA OPTICA MULTIMODO 12 HILOS</t>
  </si>
  <si>
    <t xml:space="preserve">IMPLEMENTACIÓN CABLE UTP CAT 6A INT/EXT </t>
  </si>
  <si>
    <t>ADECUACIÓN Y TRASLADO GENERAL LOCACIÓN PISO 3</t>
  </si>
  <si>
    <t>NOTA:</t>
  </si>
  <si>
    <t>NO SE INCLUYEN AJUSTES, TRASLADO Y/O CONFIGURACIÓN A LOS SISTEMAS ELECTRICO, AIRE ACONDICIONADO, ILUMINACIÓN, TELEFÓNICO O DE DATOS DEL EDIFICIO</t>
  </si>
  <si>
    <t>MANTENIMIENTO Y AMPLIACIÓN
SISTEMA CCTV - CENTROS DE ATENCIÓN INMEDIATA - CAI</t>
  </si>
  <si>
    <t>MANTEMIENTO SISTEMA CCTV CAI</t>
  </si>
  <si>
    <t>RONDA</t>
  </si>
  <si>
    <t>SUMINISTRO CÁMARA TIPO DOMO PTZ EXTERIOR</t>
  </si>
  <si>
    <t>SUMINISTRO CÁMARA TIPO BALA O DOMO EXTERIOR</t>
  </si>
  <si>
    <t>SUMINISTRO CÁMARA TIPO DOMO INTERIOR</t>
  </si>
  <si>
    <t>SUMINISTRO FIBRA ÓPTICA</t>
  </si>
  <si>
    <t>SUMINISTRO SWITCH TIPO 1</t>
  </si>
  <si>
    <t>SUMINISTRO JOYSTICK DE OPERACIÓN</t>
  </si>
  <si>
    <t>SUMINISTRO UPS TIPO 1</t>
  </si>
  <si>
    <t>SUMINISTRO SISTEMA DE ALMACENAMIENTO</t>
  </si>
  <si>
    <t>SUMINISTRO SOFTWARE DE VISUALIZACIÓN, CONTROL Y ADMINISTRACIÓN</t>
  </si>
  <si>
    <t>SUMINISTRO BRAZOS SOPORTE CÁMARA E INSTALACIÓN</t>
  </si>
  <si>
    <t>SUMINISTRO GABINETE TIPO 1</t>
  </si>
  <si>
    <t>SUMINISTRO SISTEMA PUESTA A TIERRA</t>
  </si>
  <si>
    <t>IMPLEMENTACIÓN CÁMARA TIPO DOMO PTZ EXTERIOR</t>
  </si>
  <si>
    <t>IMPLEMENTACIÓN CÁMARA TIPO BALA O DOMO EXTERIOR</t>
  </si>
  <si>
    <t>IMPLEMENTACIÓN CÁMARA TIPO DOMO INTERIOR</t>
  </si>
  <si>
    <t xml:space="preserve">IMPLEMENTACIÓN FIBRA ÓPTICA </t>
  </si>
  <si>
    <t>IMPLEMENTACIÓN SWITCH PoE</t>
  </si>
  <si>
    <t>IMPLEMENTACIÓN SWITCH TIPO 1</t>
  </si>
  <si>
    <t>IMPLEMENTACIÓN JOYSTICK DE OPERACIÓN</t>
  </si>
  <si>
    <t>IMPLEMENTACIÓN UPS TIPO 1</t>
  </si>
  <si>
    <t>IMPLEMENTACIÓN SISTEMA DE ALMACENAMIENTO</t>
  </si>
  <si>
    <t>IMPLEMENTACIÓN SOFTWARE DE VISUALIZACIÓN, CONTROL Y ADMINISTRACIÓN</t>
  </si>
  <si>
    <t>BRAZOS SOPORTE CÁMARA E INSTALACIÓN</t>
  </si>
  <si>
    <t>IMPLEMENTACIÓN GABINETE TIPO 1</t>
  </si>
  <si>
    <t>IMPLEMENTACIÓN ELEMENTOS DE CABLEADO ESTRUCTURADO</t>
  </si>
  <si>
    <t>CANALIZACIÓN CONEXIÓN EQUIPOS</t>
  </si>
  <si>
    <t>IMPLEMENTACIÓN SISTEMA PUESTA A TIERRA</t>
  </si>
  <si>
    <t>ADECUACIÓN CENTRO DE MONITOREO, LOBY DE INGRESO Y CUARTO DE EQUIPOS</t>
  </si>
  <si>
    <t>ANEXO TÉCNICO: CANTIDADES CIRCUITO CERRADO TELEVISIÓN</t>
  </si>
  <si>
    <t>EQUIPOS</t>
  </si>
  <si>
    <t>GUMOV</t>
  </si>
  <si>
    <t>ESTACIÓN POPULAR</t>
  </si>
  <si>
    <t>CAI BELLO ORIENTE</t>
  </si>
  <si>
    <t>CAI LA MARÍA</t>
  </si>
  <si>
    <t>CAI LOPEZ DE MESA</t>
  </si>
  <si>
    <t>CAI MINORISTA</t>
  </si>
  <si>
    <t>CAI SAN ANTONIO</t>
  </si>
  <si>
    <t>CAI SAN MITCHEL</t>
  </si>
  <si>
    <t>CAI SANTA LUCIA</t>
  </si>
  <si>
    <t>CANTIDAD</t>
  </si>
  <si>
    <t>CÁMARA TIPO DOMO PTZ EXTERIOR</t>
  </si>
  <si>
    <t>UN</t>
  </si>
  <si>
    <t>CÁMARA TIPO BALA O DOMO EXTERIOR</t>
  </si>
  <si>
    <t>CÁMARA TIPO DOMO INTERIOR</t>
  </si>
  <si>
    <t>FIBRA ÓPTICA E INSTALACIÓN</t>
  </si>
  <si>
    <t>METROS</t>
  </si>
  <si>
    <t>SWITCH PoE</t>
  </si>
  <si>
    <t>SWITCH TIPO 1</t>
  </si>
  <si>
    <t>PANTALLA DE VISUALIZACIÓN</t>
  </si>
  <si>
    <t>ESTACIÓN DE TRABAJO</t>
  </si>
  <si>
    <t>JOYSTICK DE OPERACIÓN</t>
  </si>
  <si>
    <t>UPS TIPO 1</t>
  </si>
  <si>
    <t>SISTEMA DE ALMACENAMIENTO</t>
  </si>
  <si>
    <t>SOFTWARE DE VISUALIZACIÓN, CONTROL Y ADMINISTRACIÓN</t>
  </si>
  <si>
    <t>GABINETE TIPO 1</t>
  </si>
  <si>
    <t>GABINETE TIPO 2</t>
  </si>
  <si>
    <t>SISTEMA DE CABLEADO ESTRUCTURADO</t>
  </si>
  <si>
    <t>SISTEMA PUESTA A TIERRA</t>
  </si>
  <si>
    <t>MÓDULOS - PUESTOS DE TRABAJO</t>
  </si>
  <si>
    <t>RESUMEN DE COSTOS</t>
  </si>
  <si>
    <t>IMPLEMENTACIÓN CCTV FAC</t>
  </si>
  <si>
    <t>SUMINISTRO CCTV FISCALÍA</t>
  </si>
  <si>
    <t>IMPLEMENTACIÓN CCTV FISCALÍA</t>
  </si>
  <si>
    <t>SUMINISTRO ELEMENTOS CCTV RAMA JUDICIAL</t>
  </si>
  <si>
    <t>MEJORAS Y TRASLADO CCTV RAMA JUDICIAL</t>
  </si>
  <si>
    <t>MANTENIMIENTO CCTV CAI</t>
  </si>
  <si>
    <t>IMPLEMENTACIÓN CCTV SEDES POLICIA</t>
  </si>
  <si>
    <t xml:space="preserve">SUMINISTRO TIPO ESCALERA DE ACERO GALVANIZADO DE 10 X 60 </t>
  </si>
  <si>
    <t>SUMINISTRO FIBRA MULTIMODO 12 HILOS</t>
  </si>
  <si>
    <t xml:space="preserve">IMPLEMENTACIÓN TIPO ESCALERA DE ACERO GALVANIZADO DE 10 X 60 </t>
  </si>
  <si>
    <t>IMPLEMENTACION FIBRA MULTIMODO 12 HILOS</t>
  </si>
  <si>
    <t>SUMINISTRO MONITOR INDUSTRIAL LED 55"</t>
  </si>
  <si>
    <t>SUMINISTRO DISCO DURO 8TB</t>
  </si>
  <si>
    <t>SUMINISTRO CAMARA TIPO BULLET</t>
  </si>
  <si>
    <t>SUMINISTRO GABINETE DE PARED 14U</t>
  </si>
  <si>
    <t>SUMINISTRO SWITCH GIGA POE 24 PUERTOS +4SFP</t>
  </si>
  <si>
    <t>SUMINISTRO SWITCH GIGA POE 8 PUERTOS +2SFP</t>
  </si>
  <si>
    <t>IMPLEMENTACIÓN MONITOR INDUSTRIAL LED 55"</t>
  </si>
  <si>
    <t>IMPLEMENTACIÓN GABINETE DE PARED DE 14U</t>
  </si>
  <si>
    <t>IMPLEMENTACIÓN SWITCH POE 24PUERTOS +4SFP</t>
  </si>
  <si>
    <t>IMPLEMENTACIÓN SWITCH POE 8PUERTOS +2SFP</t>
  </si>
  <si>
    <t xml:space="preserve">EN LA OFERTA NO SE CONTEMPLA INFRAESTRUCTURA COMO GABINETES NI EQUIPOS COMO SWITCHES PARA LA CONEXIÓN DE LOS PUNTOS DE RED QUE LLEGAN AL PISO DONDE SE ENCUENTRA EL CCO ACTUAL. ESTOS DEBERÁN SE CONTEMPLADOS POR EL CLIENTE EN CASO QUE ESTOS PUNTOS DE DATOS SUPEREN LA DISTANCIA DE LA NORMA AL CCO EN EL PISO 3 </t>
  </si>
  <si>
    <t xml:space="preserve">SUMINISTRO DE ESTACIÓN DE TRABAJO. </t>
  </si>
  <si>
    <t xml:space="preserve">items con variacion a la version anterior para entrar en presupuesto </t>
  </si>
  <si>
    <t>SUMINISTRO NVR Y ALMACENAMIENTO (16 TB) 24 HORAS, 2MP, 12 FPS, 30 DIAS,  15 CAMARAS (NUEVO)1</t>
  </si>
  <si>
    <t>SUMINISTRO SWITCH 48 PUERTOS 10/100/1000 PoE+ L3 2 SFP</t>
  </si>
  <si>
    <t>SUMINISTRO SWITCH 24 PUERTOS 10/100/1000 PoE+ L3 2 SFP</t>
  </si>
  <si>
    <t>SUMINISTRO MODULO SFP 10G</t>
  </si>
  <si>
    <t>SUMINISTRO SWITCH KVM (INCL CONSOLA, TECLADO Y ACCESORIOS)</t>
  </si>
  <si>
    <t>SUMINISTRO GABINETE DE PISO 21U (INCL TIERRA, EXTRACTORES, PDUS Y DEMÁS ACCESORIOS)</t>
  </si>
  <si>
    <t xml:space="preserve">SUMINISTRO DE GABINETE DE PARED DE 9U </t>
  </si>
  <si>
    <t>SUMINISTRO ORGANIZADOR HORIZONTAL</t>
  </si>
  <si>
    <t xml:space="preserve">SUMINISTRO ORGANIZADOR VERTICAL </t>
  </si>
  <si>
    <t>SUMINISTRO PATCH PANEL 48 PUERTOS ENSAMBLADO (CAT 6A)</t>
  </si>
  <si>
    <t>SUMINISTRO PATCH CORD 1M CAT 6A</t>
  </si>
  <si>
    <t>SUMINISTRO MODULO NVT 4 A 1</t>
  </si>
  <si>
    <t>SUMINISTRO CERRADURA ELECTROMAGNETICA SOTANO A PISO 1</t>
  </si>
  <si>
    <t>SUMINISTRO MATRIZ HDMI 8 A 1</t>
  </si>
  <si>
    <t xml:space="preserve">SUMINISTRO DE CONTROLADORAS DE 2 PUERTAS </t>
  </si>
  <si>
    <t>SUMINISTRO MOBILIARIO OPERADOR MEDIOS TECNOLOGICOS (INCL SILLA ERGONÓMICA Y CAJONERA)</t>
  </si>
  <si>
    <t>SUMINISTRO ESTACIÓN DE TRABAJO OPERADOR DE MEDIOS TECNOLOGICOS (INCL MONITOR 27" Y ACCESORIOS)</t>
  </si>
  <si>
    <t>IMPLEMENTACIÓN SWITCH 48 PUERTOS 10/100/1000 PoE+ L3 2 SFP</t>
  </si>
  <si>
    <t>IMPLEMENTACIÓN  SWITCH 24 PUERTOS 10/100/1000 PoE+ L3 2 SFP</t>
  </si>
  <si>
    <t>IMPLEMENTACIÓN  MODULO SFP 10G</t>
  </si>
  <si>
    <t>IMPLEMENTACIÓN  SWITCH KVM (INCL CONSOLA, TECLADO Y ACCESORIOS)</t>
  </si>
  <si>
    <t>IMPLEMENTACIÓN  GABINETE DE PISO 21U (INCL TIERRA, EXTRACTORES, PDUS Y DEMÁS ACCESORIOS)</t>
  </si>
  <si>
    <t>IMPLEMENTACIÓN ORGANIZADOR HORIZONTAL</t>
  </si>
  <si>
    <t xml:space="preserve">IMPLEMENTACIÓN ORGANIZADOR VERTICAL </t>
  </si>
  <si>
    <t>IMPLEMENTACIÓN PATCH PANEL 48 PUERTOS ENSAMBLADO (CAT 6A)</t>
  </si>
  <si>
    <t>IMPLEMENTACIÓN PATCH CORD 1M CAT 6A</t>
  </si>
  <si>
    <t>IMPLEMENTACIÓN MODULO NVT 4 A 1</t>
  </si>
  <si>
    <t>IMPLEMENTACIÓN CERRADURA ELECTROMAGNETICA</t>
  </si>
  <si>
    <t>IMPLEMENTACIÓN MATRIZ HDMI 8 A 1</t>
  </si>
  <si>
    <t>IMPLEMENTACIÓN DE CONTROLADORAS DE 2 PUERTAS</t>
  </si>
  <si>
    <t>IMPLEMENTACIÓN MOBILIARIO OPERADOR MEDIOS TECNOLOGICOS (INCL SILLA ERGONÓMICA Y CAJONERA)</t>
  </si>
  <si>
    <t>IMPLEMENTACIÓN ESTACIÓN DE TRABAJO OPERADOR DE MEDIOS TECNOLOGICOS (INCL MONITOR 27" Y ACCESORIOS)</t>
  </si>
  <si>
    <t xml:space="preserve">MANTENIMIENTO PREVENTIVO GENERAL SISTEMA CCTV EN CAI </t>
  </si>
  <si>
    <t>BOLSA DE REPUESTOS MANTENIMIENTO CAI</t>
  </si>
  <si>
    <t>SUMINISTRO ELEMENTOS DE CABLEADO ESTRUCTURADO
infraestrucura en cable cat 6a 30m cable y 10m tubería por cámara 
Patchcord
Patch panel 
Infraestructura estaciónn de trabajo. Salida electrica, cable HDMI</t>
  </si>
  <si>
    <t xml:space="preserve">SUMINISTRO SWITCH PoE 24 PUERTOS </t>
  </si>
  <si>
    <t xml:space="preserve">DETALLE BOLSA DE REPUESTOS </t>
  </si>
  <si>
    <t>NVR (DS-7608NI-Q2/8P)</t>
  </si>
  <si>
    <t>CAMARA DE 2 MP (DS-2CD1323G0E-I(2.8MM)(O-STD))</t>
  </si>
  <si>
    <t>CABLE UTP CAT 6A</t>
  </si>
  <si>
    <t>CABLE COAXIAL</t>
  </si>
  <si>
    <t>CONECTOR BNC</t>
  </si>
  <si>
    <t>FUENTE PARA CAMARA</t>
  </si>
  <si>
    <t>VIDEO BALLUM</t>
  </si>
  <si>
    <t xml:space="preserve">FACE PLATE </t>
  </si>
  <si>
    <t>JACK UPT</t>
  </si>
  <si>
    <t>PATCH CORD UPT</t>
  </si>
  <si>
    <t>TUBERIA EMT DE 1"</t>
  </si>
  <si>
    <t>TUBERÍA IMC DE 1"</t>
  </si>
  <si>
    <t>CABLE ELECTRICO 3X12</t>
  </si>
  <si>
    <t>CUADRILLA DE INSTALACION</t>
  </si>
  <si>
    <t>HORA</t>
  </si>
  <si>
    <t xml:space="preserve">ACONDICIONAMIENTO DE CENTRO DE MONITOREO </t>
  </si>
  <si>
    <t xml:space="preserve">SISTEMA DE SEGURIDAD ELECTRÓNICA. CUARTA BRIGADA </t>
  </si>
  <si>
    <t>DESCRIPCIÓN</t>
  </si>
  <si>
    <t>VALOR UNITARIO</t>
  </si>
  <si>
    <t>VALOR PARCIAL</t>
  </si>
  <si>
    <t>SUMINISTRO RED DE CCTV</t>
  </si>
  <si>
    <t>Router para punto de conexión de las redes locales del Sistema de Seguridad electrónica</t>
  </si>
  <si>
    <t>UND.</t>
  </si>
  <si>
    <t>Switch Core 24 Puertos POE, 685W. Icluye Fuente de alimentación de 1000W, 48V CC, 21A CA a CC industrial con función PFC</t>
  </si>
  <si>
    <t>SFP module 1 Gb Multimode</t>
  </si>
  <si>
    <t>CONTROL DE ACCESO</t>
  </si>
  <si>
    <t>lectora de proximidad y biometrica de huella dactilar. Incluye soporte de fabrica por 1 año</t>
  </si>
  <si>
    <t xml:space="preserve">Electroimán 600 Lbs. Incluye accesorios de montaje </t>
  </si>
  <si>
    <t>Botón de emergencia tipo Hongo con acrílico de protección</t>
  </si>
  <si>
    <t>Boton de liberación iluminado, 12 VDC,Ia prueba de agresiones, Contacto NO/NC, Acabado Metálico.</t>
  </si>
  <si>
    <t>Sensor de Apertura</t>
  </si>
  <si>
    <t>Controlador de Acceso para 4 lectoras</t>
  </si>
  <si>
    <t>Fuente Cargador para controlador de Acceso. Incluye Batería 12V (7Ah). Incluye Caja de montaje en pared de 14 x 12 pulgadas con cerradura y manipulación</t>
  </si>
  <si>
    <t>Bateria recargable, 12V (7Ah)</t>
  </si>
  <si>
    <t xml:space="preserve">SUMINISTRO  SISTEMA DE INTEGRACIÓN Y EQUIPOS CENTRO DE CONTROL </t>
  </si>
  <si>
    <t>Estación para Video Wall victor Standard Workstation, Win10, victor Pro Client Instalado , Incluye soporte en sitio al siguiente día de instalado.</t>
  </si>
  <si>
    <t>Estación para cliente victor Workstation, Win10, victor Pro Client Instalado , Incluye soporte en sitio al siguiente día de instalado.</t>
  </si>
  <si>
    <t>Monitor industrial Full HD  55" 0,4mm Bezel. Incluye Sistema de montaje en pared con rieles, capacidad de peso de 150 libras</t>
  </si>
  <si>
    <t>Teclado con Joystick victor USB PTZ Keyboard with Jog Shuttle</t>
  </si>
  <si>
    <t>Licencia  Base VMS Software victor Professional</t>
  </si>
  <si>
    <t>Licencia de cliente para VMS</t>
  </si>
  <si>
    <t>Licencia de modulo de Video Wall</t>
  </si>
  <si>
    <t xml:space="preserve">Licencia de Joystickk </t>
  </si>
  <si>
    <t>Servidor victor Application Server 1U, Win Server 2016, RAID 1, victor Software y Licencias no incluidas</t>
  </si>
  <si>
    <t>Licencia de integracion Detección de Incendios</t>
  </si>
  <si>
    <t>Modulo de integración incendios. Hardware</t>
  </si>
  <si>
    <t xml:space="preserve">Licencia de integración lector Biometrico </t>
  </si>
  <si>
    <t xml:space="preserve">Módulo de Integración de control de Visitantes mejorada </t>
  </si>
  <si>
    <t>Monitores de estaciones de trabajo 22” W LCD 1920x1080 FHD LED, HDMI, VGA</t>
  </si>
  <si>
    <t>SUMINISTRO TOTAL EQUIPOS CON APLICACIÓN DE ESTATUTO TRIBUTARIO 477</t>
  </si>
  <si>
    <t xml:space="preserve">SUMINISTRO DETECCIÓN Y ALARMA DE INCENDIO </t>
  </si>
  <si>
    <t xml:space="preserve">Panel de Alarma Direccionable, de un lazo, incluye fuente y bateria </t>
  </si>
  <si>
    <t xml:space="preserve">Sensor de Humo Direccionable </t>
  </si>
  <si>
    <t xml:space="preserve">Estación Manual Direccionable </t>
  </si>
  <si>
    <t xml:space="preserve">Sirena Estroboscopica Direccionable </t>
  </si>
  <si>
    <t>Módulo doble RS232</t>
  </si>
  <si>
    <t>ACCESORIOS</t>
  </si>
  <si>
    <t>Face plate, 1 puerto</t>
  </si>
  <si>
    <t>Jack para  UTP RJ45 cat. 6A, azul</t>
  </si>
  <si>
    <t>Patch cord CAT 6A, 3ft, color azul.</t>
  </si>
  <si>
    <t xml:space="preserve">Rack de Piso de 42 RU x 60cm, formato 19'. Ventana de cristal de seguridad resistente a impactos. Laterales desmontables de seguridad para manipulación, modificación o instalación de equipos. Chapa de segurIdad en puerta. La puerta es desmontable. Incluye organizadores y bandejas </t>
  </si>
  <si>
    <t>Tomacorriente Horizontal (PDU) de 8 Contactos (NEMA 5-15R) Rack 19' 1UR. Voltaje Entrada/Salida: 120Vca/15A con fusible.</t>
  </si>
  <si>
    <t>Herraje Patch Panel 24 Puertos Categoria 6A + Organizador de cableado</t>
  </si>
  <si>
    <t>Jack Categoria 6A Negro RJ45</t>
  </si>
  <si>
    <t>Pigtail de 1 fibra, OM3, LC a flexible, 1m</t>
  </si>
  <si>
    <t xml:space="preserve">Patchcord de Fibra óptica dúplex LC x 5 metros </t>
  </si>
  <si>
    <t xml:space="preserve">Certificación de Puntos de Red. Incluye marcación </t>
  </si>
  <si>
    <t xml:space="preserve">Conectorización y Certificación de Puntos de Fibra Óptica. Incluye marcación </t>
  </si>
  <si>
    <t>UPS Monofásica On line 2 KVA</t>
  </si>
  <si>
    <t>UPS bifasica On line 10 KVA</t>
  </si>
  <si>
    <t>SUMINISTRO INFRAESTRUCTURA</t>
  </si>
  <si>
    <t>ML.</t>
  </si>
  <si>
    <t>Tubería 1” tipo conduit PVC  atracada incluye excavación</t>
  </si>
  <si>
    <t>Tubería 1” tipo conduit PVC incluye excavación</t>
  </si>
  <si>
    <t>Caja de piso de 50x50 con tapa de seguridad, Incluye herraje</t>
  </si>
  <si>
    <t>Caja Intemperie 30x30x10 metálica</t>
  </si>
  <si>
    <t>Tablero Eléctrico de 8 Ctos 240/120 Voltios</t>
  </si>
  <si>
    <t xml:space="preserve">Coraza Flexible 3/4' </t>
  </si>
  <si>
    <t>Caja de paso rawelt 4x4 3/4" IMC Incluye accesorios de instalación</t>
  </si>
  <si>
    <t>Caja de paso rawelt 2x4 3/4" IMC Incluye accesorios de instalación</t>
  </si>
  <si>
    <t>Soporte tipo peldaño de 20cm con abrazadera galvanizada de 3/4"</t>
  </si>
  <si>
    <t>Cinta bandit 5/8" con hebillas amarre para tubo IMC a poste de concreto</t>
  </si>
  <si>
    <t>Soporte tipo peldaño  de 20 cm abrazadera galvanizada de 1"</t>
  </si>
  <si>
    <t xml:space="preserve">Poste de concreto de 15 Metros </t>
  </si>
  <si>
    <t>Cable, Cat 6A, 23 AWG, U/UTP, LSZH-3</t>
  </si>
  <si>
    <t>Acometida en 3X10 AWG</t>
  </si>
  <si>
    <t>Cable de Fibra Optica multimodo 6 hilos para exteriores, OM3 50/125 micrometros</t>
  </si>
  <si>
    <t>Cable 2x16 FPL lazo SLC -NAC</t>
  </si>
  <si>
    <t>Cable de Control 8x22 AWG</t>
  </si>
  <si>
    <t>Pases de Muro</t>
  </si>
  <si>
    <t xml:space="preserve">Aire acondicionado 24000 BTU. Incluye infraestructura </t>
  </si>
  <si>
    <t xml:space="preserve">Aire acondicionado 12000 BTU. Incluye infraestructura </t>
  </si>
  <si>
    <t xml:space="preserve">TOTAL </t>
  </si>
  <si>
    <t xml:space="preserve">INSTALACIÓN </t>
  </si>
  <si>
    <t xml:space="preserve">Mano de obra correspondiente a la instalación, configuración, INTEGRACIÓN DE LA GUARDIA y puesta en marcha de los sistemas de CCTV, INCENDIO y CONTROL DE ACCESO.
Capacitación, Certificación y transferencia de conocimiento del personal designado para el manejo de los sistemas de CCTV, INCENDIO, CONTROL DE VISITANTES y CONTROL DE ACCESO.
Acondicionamiento Centro de monitoreo 
</t>
  </si>
  <si>
    <t>GBL.</t>
  </si>
  <si>
    <t>SERVICIO POSTVENTA</t>
  </si>
  <si>
    <t>Mano de obra correspondiente al servicio postventa el cual incluye: Mantenimiento preventivo. Dos (2) Rondas por año, soporte técnico telefónico, soporte técnico remoto o soporte técnico presencial.</t>
  </si>
  <si>
    <t>AÑO</t>
  </si>
  <si>
    <t>Mano de obra correspondiente al servicio postventa el cual incluye: Mantenimiento correctivo sin bolsa de repuestos, soporte técnico telefónico, soporte técnico remoto o soporte técnico presencial.</t>
  </si>
  <si>
    <t>A</t>
  </si>
  <si>
    <t>U</t>
  </si>
  <si>
    <t xml:space="preserve">TOTAL PROYECTO </t>
  </si>
  <si>
    <t>SUMINISTRO CCM CUARTA BRIGADA CON IVA</t>
  </si>
  <si>
    <t>SUMINISTRO CCM CUARTA BRIGADA EXENTO DE IVA</t>
  </si>
  <si>
    <t xml:space="preserve">IMPLEMENTACIÓN CCM CUARTA BRIGADA </t>
  </si>
  <si>
    <t xml:space="preserve">SUMINISTRO CCTV SEDES POLICIA EXENTO DE IVA </t>
  </si>
  <si>
    <t>SUMINISTRO CCTV SEDES POLICIA CON IVA</t>
  </si>
  <si>
    <t xml:space="preserve">SUMINISTRO CCTV FAC EXENTO DE IVA </t>
  </si>
  <si>
    <t>SUMINISTRO CCTV FAC CON IVA</t>
  </si>
  <si>
    <t xml:space="preserve">Tubería 1" tipo conduit IMC. Incluye accesorios de fijación y marcación </t>
  </si>
  <si>
    <t xml:space="preserve">Tubería 3/4" tipo conduit IMC. Incluye accesorios de fijación y marcación </t>
  </si>
  <si>
    <t xml:space="preserve">Tubería 3/4' tipo conduit EMT. Incluye accesorios de fijación y marcación </t>
  </si>
  <si>
    <t>TOTAL SUMINISTRO E INSTALACIÓN FAC</t>
  </si>
  <si>
    <t>FAC</t>
  </si>
  <si>
    <t>FISCALIA</t>
  </si>
  <si>
    <t>RAMA JUDICIAL</t>
  </si>
  <si>
    <t>MTO CAI</t>
  </si>
  <si>
    <t>POLICÍA</t>
  </si>
  <si>
    <t>CUARTA BRIGADA</t>
  </si>
  <si>
    <t>VALOR POR ENTIDAD</t>
  </si>
  <si>
    <t>TOTAL SUMINISTRO E INSTALACIÓN FISCALIA</t>
  </si>
  <si>
    <t>TOTAL  SUMINISTRO E INSTALACIÓN RAMA JUDICIAL</t>
  </si>
  <si>
    <t>TOTAL MANTENIMIENTO Y BOLSA DE REPUESTOS CAI</t>
  </si>
  <si>
    <t>TOTAL SUMINISTRO E INSTALACIÓN POLICÍA</t>
  </si>
  <si>
    <t>VALOR TOTAL TOTAL</t>
  </si>
  <si>
    <t>NOMBRE</t>
  </si>
  <si>
    <t>NIT</t>
  </si>
  <si>
    <t>TELEFONO</t>
  </si>
  <si>
    <t>CORREO ELECTRÓNICO</t>
  </si>
  <si>
    <t>VALOR TOTAL EN LETRAS</t>
  </si>
  <si>
    <t>VALIDEZ DE LA OFERTA</t>
  </si>
  <si>
    <t>FIRMA</t>
  </si>
  <si>
    <t>SUMINISTRO GABINETE TIPO 2</t>
  </si>
  <si>
    <t>IMPLEMENTACIÓN GABINETE TIPO 2</t>
  </si>
  <si>
    <t>IMPLEMENTACION SISTEMA PUESTA A TIERRA</t>
  </si>
  <si>
    <t>Valor disponible (techo )</t>
  </si>
  <si>
    <t>$2.778.740.060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</si>
</sst>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4" formatCode="_-&quot;$&quot;\ * #,##0.00_-;\-&quot;$&quot;\ * #,##0.00_-;_-&quot;$&quot;\ * &quot;-&quot;??_-;_-@_-"/>
    <numFmt numFmtId="164" formatCode="_-[$$-240A]\ * #,##0.00_-;\-[$$-240A]\ * #,##0.00_-;_-[$$-240A]\ * &quot;-&quot;??_-;_-@_-"/>
    <numFmt numFmtId="165" formatCode="_-[$$-240A]\ * #,##0_-;\-[$$-240A]\ * #,##0_-;_-[$$-240A]\ * &quot;-&quot;??_-;_-@_-"/>
    <numFmt numFmtId="166" formatCode="_-&quot;$&quot;\ * #,##0_-;\-&quot;$&quot;\ * #,##0_-;_-&quot;$&quot;\ * &quot;-&quot;??_-;_-@_-"/>
    <numFmt numFmtId="167" formatCode="_-&quot;$&quot;\ * #,##0.0_-;\-&quot;$&quot;\ * #,##0.0_-;_-&quot;$&quot;\ * &quot;-&quot;??_-;_-@_-"/>
  </numFmts>
  <fonts count="12" x14ac:knownFonts="1">
    <font>
      <sz val="11"/>
      <color theme="1"/>
      <name val="Calibri"/>
      <family val="2"/>
      <scheme val="minor"/>
    </font>
    <font>
      <b/>
      <sz val="11"/>
      <color theme="1"/>
      <name val="Calibri"/>
      <family val="2"/>
      <scheme val="minor"/>
    </font>
    <font>
      <sz val="11"/>
      <color theme="1"/>
      <name val="Calibri"/>
      <family val="2"/>
      <scheme val="minor"/>
    </font>
    <font>
      <b/>
      <sz val="11"/>
      <color rgb="FF000000"/>
      <name val="Calibri"/>
      <family val="2"/>
    </font>
    <font>
      <b/>
      <sz val="11"/>
      <color rgb="FF000000"/>
      <name val="Calibri"/>
      <family val="2"/>
      <scheme val="minor"/>
    </font>
    <font>
      <sz val="11"/>
      <color rgb="FF000000"/>
      <name val="Calibri"/>
      <family val="2"/>
      <scheme val="minor"/>
    </font>
    <font>
      <b/>
      <sz val="11"/>
      <name val="Calibri"/>
      <family val="2"/>
      <scheme val="minor"/>
    </font>
    <font>
      <b/>
      <sz val="10"/>
      <color theme="1"/>
      <name val="Calibri"/>
      <family val="2"/>
      <scheme val="minor"/>
    </font>
    <font>
      <sz val="10"/>
      <color theme="1"/>
      <name val="Calibri"/>
      <family val="2"/>
      <scheme val="minor"/>
    </font>
    <font>
      <sz val="10"/>
      <name val="Arial"/>
      <family val="2"/>
    </font>
    <font>
      <sz val="11"/>
      <name val="Calibri"/>
      <family val="2"/>
      <scheme val="minor"/>
    </font>
    <font>
      <sz val="11"/>
      <color rgb="FFFF0000"/>
      <name val="Calibri"/>
      <family val="2"/>
      <scheme val="minor"/>
    </font>
  </fonts>
  <fills count="14">
    <fill>
      <patternFill patternType="none"/>
    </fill>
    <fill>
      <patternFill patternType="gray125"/>
    </fill>
    <fill>
      <patternFill patternType="solid">
        <fgColor theme="0" tint="-0.249977111117893"/>
        <bgColor indexed="64"/>
      </patternFill>
    </fill>
    <fill>
      <patternFill patternType="solid">
        <fgColor theme="0"/>
        <bgColor theme="4" tint="0.79998168889431442"/>
      </patternFill>
    </fill>
    <fill>
      <patternFill patternType="solid">
        <fgColor theme="0"/>
        <bgColor indexed="64"/>
      </patternFill>
    </fill>
    <fill>
      <patternFill patternType="solid">
        <fgColor theme="0" tint="-0.249977111117893"/>
        <bgColor theme="4" tint="0.79998168889431442"/>
      </patternFill>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7"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4" fontId="2" fillId="0" borderId="0" applyFont="0" applyFill="0" applyBorder="0" applyAlignment="0" applyProtection="0"/>
    <xf numFmtId="9" fontId="2" fillId="0" borderId="0" applyFont="0" applyFill="0" applyBorder="0" applyAlignment="0" applyProtection="0"/>
    <xf numFmtId="0" fontId="9" fillId="0" borderId="0"/>
    <xf numFmtId="44" fontId="2" fillId="0" borderId="0" applyFont="0" applyFill="0" applyBorder="0" applyAlignment="0" applyProtection="0"/>
  </cellStyleXfs>
  <cellXfs count="168">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left" vertical="center" wrapText="1"/>
    </xf>
    <xf numFmtId="9" fontId="1" fillId="2" borderId="1" xfId="0" applyNumberFormat="1" applyFont="1" applyFill="1" applyBorder="1" applyAlignment="1">
      <alignment horizontal="right"/>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left" vertical="center" wrapText="1"/>
    </xf>
    <xf numFmtId="0" fontId="0" fillId="4" borderId="1" xfId="0" applyFill="1" applyBorder="1" applyAlignment="1">
      <alignment horizontal="center" vertical="center"/>
    </xf>
    <xf numFmtId="0" fontId="0" fillId="4" borderId="1" xfId="0" applyFill="1" applyBorder="1" applyAlignment="1">
      <alignment horizontal="left" vertical="center" wrapText="1"/>
    </xf>
    <xf numFmtId="9" fontId="6" fillId="2" borderId="1" xfId="2" applyFont="1" applyFill="1" applyBorder="1" applyAlignment="1">
      <alignment horizontal="center"/>
    </xf>
    <xf numFmtId="9" fontId="1" fillId="2" borderId="1" xfId="2" applyFont="1" applyFill="1" applyBorder="1" applyAlignment="1">
      <alignment horizontal="right"/>
    </xf>
    <xf numFmtId="0" fontId="7" fillId="6" borderId="1" xfId="0" applyFont="1" applyFill="1" applyBorder="1" applyAlignment="1">
      <alignment vertical="center"/>
    </xf>
    <xf numFmtId="0" fontId="7" fillId="6" borderId="1" xfId="0" applyFont="1" applyFill="1" applyBorder="1" applyAlignment="1">
      <alignment horizontal="center" vertical="center"/>
    </xf>
    <xf numFmtId="0" fontId="7" fillId="6" borderId="1" xfId="0" applyFont="1" applyFill="1" applyBorder="1" applyAlignment="1">
      <alignment horizontal="center" wrapText="1"/>
    </xf>
    <xf numFmtId="0" fontId="7" fillId="6" borderId="1" xfId="0" applyFont="1" applyFill="1" applyBorder="1" applyAlignment="1">
      <alignment horizontal="center" vertical="center" wrapText="1"/>
    </xf>
    <xf numFmtId="0" fontId="8" fillId="0" borderId="1" xfId="0" applyFont="1" applyBorder="1"/>
    <xf numFmtId="0" fontId="8" fillId="0" borderId="1" xfId="0" applyFont="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wrapText="1"/>
    </xf>
    <xf numFmtId="165" fontId="1" fillId="5" borderId="1" xfId="1" applyNumberFormat="1" applyFont="1" applyFill="1" applyBorder="1" applyAlignment="1">
      <alignment horizontal="center" vertical="center"/>
    </xf>
    <xf numFmtId="165" fontId="0" fillId="4" borderId="1" xfId="1" applyNumberFormat="1" applyFont="1" applyFill="1" applyBorder="1" applyAlignment="1">
      <alignment horizontal="center" vertical="center"/>
    </xf>
    <xf numFmtId="165" fontId="0" fillId="3" borderId="1" xfId="1" applyNumberFormat="1" applyFont="1" applyFill="1" applyBorder="1" applyAlignment="1">
      <alignment horizontal="center" vertical="center"/>
    </xf>
    <xf numFmtId="165" fontId="5" fillId="0" borderId="4" xfId="0" applyNumberFormat="1" applyFont="1" applyBorder="1" applyAlignment="1">
      <alignment vertical="center" wrapText="1"/>
    </xf>
    <xf numFmtId="165" fontId="0" fillId="0" borderId="1" xfId="0" applyNumberFormat="1" applyBorder="1" applyAlignment="1">
      <alignment vertical="center"/>
    </xf>
    <xf numFmtId="0" fontId="0" fillId="0" borderId="0" xfId="0" applyAlignment="1">
      <alignment vertical="center"/>
    </xf>
    <xf numFmtId="165" fontId="1" fillId="2" borderId="1" xfId="0" applyNumberFormat="1" applyFont="1" applyFill="1" applyBorder="1" applyAlignment="1">
      <alignment horizontal="right" vertical="center"/>
    </xf>
    <xf numFmtId="9" fontId="1" fillId="2" borderId="1" xfId="2" applyFont="1" applyFill="1" applyBorder="1" applyAlignment="1">
      <alignment horizontal="right" vertical="center"/>
    </xf>
    <xf numFmtId="0" fontId="0" fillId="7" borderId="0" xfId="0" applyFill="1" applyAlignment="1">
      <alignment horizontal="left" vertical="center" wrapText="1"/>
    </xf>
    <xf numFmtId="166" fontId="0" fillId="0" borderId="0" xfId="1" applyNumberFormat="1" applyFont="1"/>
    <xf numFmtId="166" fontId="0" fillId="0" borderId="0" xfId="1" applyNumberFormat="1" applyFont="1" applyAlignment="1">
      <alignment horizontal="center" vertical="center" wrapText="1"/>
    </xf>
    <xf numFmtId="2" fontId="0" fillId="0" borderId="0" xfId="1" applyNumberFormat="1" applyFont="1" applyAlignment="1">
      <alignment horizontal="center" vertical="center" wrapText="1"/>
    </xf>
    <xf numFmtId="0" fontId="0" fillId="0" borderId="0" xfId="0" applyAlignment="1">
      <alignment wrapText="1"/>
    </xf>
    <xf numFmtId="166" fontId="0" fillId="0" borderId="0" xfId="1" applyNumberFormat="1" applyFont="1" applyAlignment="1">
      <alignment vertical="center"/>
    </xf>
    <xf numFmtId="0" fontId="0" fillId="0" borderId="1" xfId="0" applyBorder="1" applyAlignment="1">
      <alignment wrapText="1"/>
    </xf>
    <xf numFmtId="0" fontId="0" fillId="8" borderId="1" xfId="0" applyFill="1" applyBorder="1"/>
    <xf numFmtId="0" fontId="0" fillId="8" borderId="1" xfId="0" applyFill="1" applyBorder="1" applyAlignment="1">
      <alignment horizontal="center" vertical="center"/>
    </xf>
    <xf numFmtId="165" fontId="0" fillId="0" borderId="1" xfId="1" applyNumberFormat="1" applyFont="1" applyFill="1" applyBorder="1" applyAlignment="1">
      <alignment horizontal="center" vertical="center"/>
    </xf>
    <xf numFmtId="0" fontId="5" fillId="0" borderId="4" xfId="0" applyFont="1" applyBorder="1" applyAlignment="1">
      <alignment vertical="center" wrapText="1"/>
    </xf>
    <xf numFmtId="0" fontId="5" fillId="0" borderId="4" xfId="0" applyFont="1" applyBorder="1" applyAlignment="1">
      <alignment vertical="center"/>
    </xf>
    <xf numFmtId="165" fontId="4" fillId="2" borderId="1" xfId="0" applyNumberFormat="1" applyFont="1" applyFill="1" applyBorder="1" applyAlignment="1">
      <alignment vertical="center" wrapText="1"/>
    </xf>
    <xf numFmtId="9" fontId="4" fillId="2" borderId="1" xfId="0" applyNumberFormat="1" applyFont="1" applyFill="1" applyBorder="1" applyAlignment="1">
      <alignment vertical="center"/>
    </xf>
    <xf numFmtId="0" fontId="5" fillId="0" borderId="0" xfId="0" applyFont="1" applyAlignment="1">
      <alignment vertical="center" wrapText="1"/>
    </xf>
    <xf numFmtId="165" fontId="5" fillId="0" borderId="8" xfId="1" applyNumberFormat="1" applyFont="1" applyBorder="1" applyAlignment="1">
      <alignment vertical="center" wrapText="1"/>
    </xf>
    <xf numFmtId="165" fontId="4" fillId="2" borderId="4" xfId="1" applyNumberFormat="1" applyFont="1" applyFill="1" applyBorder="1" applyAlignment="1">
      <alignment vertical="center" wrapText="1"/>
    </xf>
    <xf numFmtId="9" fontId="4" fillId="2" borderId="4" xfId="2" applyFont="1" applyFill="1" applyBorder="1" applyAlignment="1">
      <alignment horizontal="center" vertical="center" wrapText="1"/>
    </xf>
    <xf numFmtId="166" fontId="0" fillId="0" borderId="1" xfId="1" applyNumberFormat="1" applyFont="1" applyBorder="1" applyAlignment="1">
      <alignment horizontal="center" vertical="center"/>
    </xf>
    <xf numFmtId="166" fontId="1" fillId="2" borderId="1" xfId="1" applyNumberFormat="1" applyFont="1" applyFill="1" applyBorder="1" applyAlignment="1">
      <alignment horizontal="right"/>
    </xf>
    <xf numFmtId="0" fontId="1" fillId="0" borderId="0" xfId="0" applyFont="1" applyAlignment="1">
      <alignment horizontal="right" vertical="center"/>
    </xf>
    <xf numFmtId="165" fontId="1" fillId="0" borderId="0" xfId="0" applyNumberFormat="1" applyFont="1" applyAlignment="1">
      <alignment horizontal="right" vertical="center"/>
    </xf>
    <xf numFmtId="166" fontId="0" fillId="0" borderId="1" xfId="1" applyNumberFormat="1" applyFont="1" applyFill="1" applyBorder="1" applyAlignment="1">
      <alignment horizontal="center" vertical="center"/>
    </xf>
    <xf numFmtId="165" fontId="0" fillId="0" borderId="0" xfId="0" applyNumberFormat="1"/>
    <xf numFmtId="0" fontId="1" fillId="2" borderId="1" xfId="0" applyFont="1" applyFill="1" applyBorder="1" applyAlignment="1">
      <alignment horizontal="center" vertical="center"/>
    </xf>
    <xf numFmtId="166" fontId="1" fillId="2"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166" fontId="0" fillId="0" borderId="1" xfId="4" applyNumberFormat="1" applyFont="1" applyFill="1" applyBorder="1" applyAlignment="1">
      <alignment vertical="center"/>
    </xf>
    <xf numFmtId="166" fontId="0" fillId="0" borderId="1" xfId="0" applyNumberFormat="1" applyBorder="1" applyAlignment="1">
      <alignment vertical="center"/>
    </xf>
    <xf numFmtId="165" fontId="4" fillId="2" borderId="1" xfId="4" applyNumberFormat="1" applyFont="1" applyFill="1" applyBorder="1" applyAlignment="1">
      <alignment horizontal="right" vertical="center"/>
    </xf>
    <xf numFmtId="9" fontId="4" fillId="2" borderId="1" xfId="0" applyNumberFormat="1" applyFont="1" applyFill="1" applyBorder="1" applyAlignment="1">
      <alignment horizontal="center" vertical="center"/>
    </xf>
    <xf numFmtId="166" fontId="0" fillId="0" borderId="0" xfId="0" applyNumberFormat="1"/>
    <xf numFmtId="167" fontId="0" fillId="0" borderId="0" xfId="1" applyNumberFormat="1" applyFont="1"/>
    <xf numFmtId="167" fontId="0" fillId="0" borderId="0" xfId="1" applyNumberFormat="1" applyFont="1" applyAlignment="1">
      <alignment horizontal="center"/>
    </xf>
    <xf numFmtId="165" fontId="0" fillId="0" borderId="0" xfId="0" applyNumberFormat="1" applyAlignment="1">
      <alignment vertical="center"/>
    </xf>
    <xf numFmtId="6" fontId="0" fillId="0" borderId="0" xfId="1" applyNumberFormat="1" applyFont="1" applyAlignment="1">
      <alignment vertical="center"/>
    </xf>
    <xf numFmtId="165" fontId="1" fillId="0" borderId="1" xfId="0" applyNumberFormat="1" applyFont="1" applyBorder="1"/>
    <xf numFmtId="1" fontId="5" fillId="4" borderId="4" xfId="0" applyNumberFormat="1" applyFont="1" applyFill="1" applyBorder="1" applyAlignment="1">
      <alignment horizontal="center" vertical="center"/>
    </xf>
    <xf numFmtId="165" fontId="5" fillId="4" borderId="4" xfId="0" applyNumberFormat="1" applyFont="1" applyFill="1" applyBorder="1" applyAlignment="1">
      <alignment vertical="center" wrapText="1"/>
    </xf>
    <xf numFmtId="0" fontId="5" fillId="4" borderId="4" xfId="0" applyFont="1" applyFill="1" applyBorder="1" applyAlignment="1">
      <alignment horizontal="center" vertical="center"/>
    </xf>
    <xf numFmtId="165" fontId="5" fillId="4" borderId="7" xfId="1" applyNumberFormat="1" applyFont="1" applyFill="1" applyBorder="1" applyAlignment="1">
      <alignment vertical="center" wrapText="1"/>
    </xf>
    <xf numFmtId="165" fontId="1" fillId="10" borderId="3" xfId="1" applyNumberFormat="1" applyFont="1" applyFill="1" applyBorder="1" applyAlignment="1">
      <alignment horizontal="center"/>
    </xf>
    <xf numFmtId="0" fontId="0" fillId="11" borderId="9" xfId="0" applyFill="1" applyBorder="1"/>
    <xf numFmtId="165" fontId="0" fillId="11" borderId="9" xfId="0" applyNumberFormat="1" applyFill="1" applyBorder="1" applyAlignment="1">
      <alignment horizontal="center"/>
    </xf>
    <xf numFmtId="0" fontId="0" fillId="11" borderId="1" xfId="0" applyFill="1" applyBorder="1"/>
    <xf numFmtId="165" fontId="0" fillId="11" borderId="3" xfId="0" applyNumberFormat="1" applyFill="1" applyBorder="1" applyAlignment="1">
      <alignment horizontal="center"/>
    </xf>
    <xf numFmtId="0" fontId="0" fillId="11" borderId="12" xfId="0" applyFill="1" applyBorder="1"/>
    <xf numFmtId="165" fontId="0" fillId="11" borderId="13" xfId="0" applyNumberFormat="1" applyFill="1" applyBorder="1" applyAlignment="1">
      <alignment horizontal="center"/>
    </xf>
    <xf numFmtId="165" fontId="0" fillId="11" borderId="12" xfId="0" applyNumberFormat="1" applyFill="1" applyBorder="1" applyAlignment="1">
      <alignment horizontal="center"/>
    </xf>
    <xf numFmtId="0" fontId="0" fillId="11" borderId="16" xfId="0" applyFill="1" applyBorder="1"/>
    <xf numFmtId="165" fontId="0" fillId="11" borderId="16" xfId="0" applyNumberFormat="1" applyFill="1" applyBorder="1" applyAlignment="1">
      <alignment horizontal="center"/>
    </xf>
    <xf numFmtId="165" fontId="0" fillId="11" borderId="1" xfId="0" applyNumberFormat="1" applyFill="1" applyBorder="1" applyAlignment="1">
      <alignment horizontal="center"/>
    </xf>
    <xf numFmtId="0" fontId="1" fillId="11" borderId="15" xfId="0" applyFont="1" applyFill="1" applyBorder="1" applyAlignment="1">
      <alignment horizontal="center" vertical="center"/>
    </xf>
    <xf numFmtId="0" fontId="1" fillId="0" borderId="0" xfId="0" applyFont="1" applyAlignment="1">
      <alignment horizontal="center" vertical="center"/>
    </xf>
    <xf numFmtId="165" fontId="1" fillId="11" borderId="17" xfId="0" applyNumberFormat="1" applyFont="1" applyFill="1" applyBorder="1"/>
    <xf numFmtId="165" fontId="1" fillId="10" borderId="3" xfId="0" applyNumberFormat="1" applyFont="1" applyFill="1" applyBorder="1"/>
    <xf numFmtId="0" fontId="1" fillId="2" borderId="15" xfId="0" applyFont="1" applyFill="1" applyBorder="1" applyAlignment="1">
      <alignment horizontal="center" vertical="center"/>
    </xf>
    <xf numFmtId="0" fontId="1" fillId="2" borderId="16" xfId="0" applyFont="1" applyFill="1" applyBorder="1" applyAlignment="1">
      <alignment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wrapText="1"/>
    </xf>
    <xf numFmtId="165" fontId="1" fillId="9" borderId="1" xfId="0" applyNumberFormat="1" applyFont="1" applyFill="1" applyBorder="1" applyAlignment="1">
      <alignment horizontal="center" vertical="center"/>
    </xf>
    <xf numFmtId="166" fontId="1" fillId="2" borderId="1" xfId="0" applyNumberFormat="1" applyFont="1" applyFill="1" applyBorder="1"/>
    <xf numFmtId="165" fontId="1" fillId="12" borderId="1" xfId="0" applyNumberFormat="1" applyFont="1" applyFill="1" applyBorder="1" applyAlignment="1">
      <alignment vertical="center"/>
    </xf>
    <xf numFmtId="0" fontId="4" fillId="13" borderId="1" xfId="0" applyFont="1" applyFill="1" applyBorder="1" applyAlignment="1">
      <alignment horizontal="center" vertical="center"/>
    </xf>
    <xf numFmtId="0" fontId="4" fillId="13" borderId="2" xfId="0" applyFont="1" applyFill="1" applyBorder="1" applyAlignment="1">
      <alignment horizontal="center" vertical="center" wrapText="1"/>
    </xf>
    <xf numFmtId="0" fontId="4" fillId="13" borderId="2" xfId="0" applyFont="1" applyFill="1" applyBorder="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left" vertical="center" wrapText="1"/>
    </xf>
    <xf numFmtId="165" fontId="0" fillId="13" borderId="1" xfId="0" applyNumberFormat="1" applyFill="1" applyBorder="1"/>
    <xf numFmtId="165" fontId="1" fillId="13" borderId="1" xfId="0" applyNumberFormat="1" applyFont="1" applyFill="1" applyBorder="1" applyAlignment="1">
      <alignment horizontal="right"/>
    </xf>
    <xf numFmtId="9" fontId="1" fillId="13" borderId="1" xfId="2" applyFont="1" applyFill="1" applyBorder="1" applyAlignment="1">
      <alignment horizontal="right"/>
    </xf>
    <xf numFmtId="0" fontId="0" fillId="13" borderId="0" xfId="0" applyFill="1" applyAlignment="1">
      <alignment horizontal="center" vertical="center"/>
    </xf>
    <xf numFmtId="0" fontId="0" fillId="13" borderId="0" xfId="0" applyFill="1" applyAlignment="1">
      <alignment horizontal="left" vertical="center" wrapText="1"/>
    </xf>
    <xf numFmtId="0" fontId="0" fillId="13" borderId="0" xfId="0" applyFill="1"/>
    <xf numFmtId="0" fontId="1" fillId="13" borderId="0" xfId="0" applyFont="1" applyFill="1" applyAlignment="1">
      <alignment horizontal="right" vertical="center"/>
    </xf>
    <xf numFmtId="165" fontId="1" fillId="13" borderId="0" xfId="0" applyNumberFormat="1" applyFont="1" applyFill="1" applyAlignment="1">
      <alignment horizontal="right" vertical="center"/>
    </xf>
    <xf numFmtId="0" fontId="0" fillId="13" borderId="1" xfId="3" applyFont="1" applyFill="1" applyBorder="1" applyAlignment="1">
      <alignment horizontal="left" vertical="center" wrapText="1"/>
    </xf>
    <xf numFmtId="0" fontId="10" fillId="13" borderId="1" xfId="3" applyFont="1" applyFill="1" applyBorder="1" applyAlignment="1">
      <alignment horizontal="center" vertical="center" wrapText="1"/>
    </xf>
    <xf numFmtId="0" fontId="10" fillId="13" borderId="1" xfId="3" applyFont="1" applyFill="1" applyBorder="1" applyAlignment="1">
      <alignment horizontal="center" vertical="center"/>
    </xf>
    <xf numFmtId="0" fontId="11" fillId="0" borderId="0" xfId="0" applyFont="1"/>
    <xf numFmtId="0" fontId="10" fillId="0" borderId="0" xfId="0" applyFont="1"/>
    <xf numFmtId="0" fontId="0" fillId="0" borderId="1" xfId="0" applyBorder="1"/>
    <xf numFmtId="0" fontId="1" fillId="0" borderId="1" xfId="0" applyFont="1" applyBorder="1" applyAlignment="1">
      <alignment horizontal="left" vertical="center"/>
    </xf>
    <xf numFmtId="165" fontId="1" fillId="0" borderId="1" xfId="0" applyNumberFormat="1" applyFont="1" applyBorder="1" applyAlignment="1">
      <alignment horizontal="right" vertical="center"/>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0" fontId="11" fillId="4" borderId="1" xfId="0" applyFont="1" applyFill="1" applyBorder="1" applyAlignment="1">
      <alignment horizontal="center" vertical="center"/>
    </xf>
    <xf numFmtId="165" fontId="11" fillId="0" borderId="1" xfId="0" applyNumberFormat="1" applyFont="1" applyBorder="1" applyAlignment="1">
      <alignment vertical="center"/>
    </xf>
    <xf numFmtId="0" fontId="1" fillId="0" borderId="1" xfId="0" applyFont="1" applyBorder="1" applyAlignment="1">
      <alignment horizontal="center"/>
    </xf>
    <xf numFmtId="164" fontId="6" fillId="2" borderId="1" xfId="1" applyNumberFormat="1" applyFont="1" applyFill="1" applyBorder="1" applyAlignment="1">
      <alignment horizontal="right"/>
    </xf>
    <xf numFmtId="0" fontId="1" fillId="2" borderId="1" xfId="0" applyFont="1" applyFill="1" applyBorder="1" applyAlignment="1">
      <alignment horizontal="right"/>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xf>
    <xf numFmtId="0" fontId="1" fillId="9" borderId="1" xfId="0" applyFont="1" applyFill="1" applyBorder="1" applyAlignment="1">
      <alignment horizontal="center" vertical="center"/>
    </xf>
    <xf numFmtId="0" fontId="4" fillId="2" borderId="5" xfId="0" applyFont="1" applyFill="1" applyBorder="1" applyAlignment="1">
      <alignment horizontal="right" vertical="center"/>
    </xf>
    <xf numFmtId="0" fontId="4" fillId="2" borderId="6" xfId="0" applyFont="1" applyFill="1" applyBorder="1" applyAlignment="1">
      <alignment horizontal="right" vertical="center"/>
    </xf>
    <xf numFmtId="0" fontId="4" fillId="2" borderId="2" xfId="0" applyFont="1" applyFill="1" applyBorder="1" applyAlignment="1">
      <alignment horizontal="right" vertical="center"/>
    </xf>
    <xf numFmtId="0" fontId="4" fillId="2" borderId="1" xfId="0" applyFont="1" applyFill="1" applyBorder="1" applyAlignment="1">
      <alignment horizontal="right" vertical="center"/>
    </xf>
    <xf numFmtId="0" fontId="1" fillId="0" borderId="0" xfId="0" applyFont="1" applyAlignment="1">
      <alignment horizontal="left" vertical="center" wrapText="1"/>
    </xf>
    <xf numFmtId="0" fontId="0" fillId="0" borderId="0" xfId="0" applyAlignment="1">
      <alignment horizontal="left" vertical="center" wrapText="1"/>
    </xf>
    <xf numFmtId="0" fontId="1" fillId="2" borderId="1" xfId="0" applyFont="1" applyFill="1" applyBorder="1" applyAlignment="1">
      <alignment horizontal="right" vertical="center"/>
    </xf>
    <xf numFmtId="0" fontId="1" fillId="2" borderId="5" xfId="0" applyFont="1" applyFill="1" applyBorder="1" applyAlignment="1">
      <alignment horizontal="right" vertical="center"/>
    </xf>
    <xf numFmtId="0" fontId="1" fillId="2" borderId="6" xfId="0" applyFont="1" applyFill="1" applyBorder="1" applyAlignment="1">
      <alignment horizontal="right" vertical="center"/>
    </xf>
    <xf numFmtId="0" fontId="1" fillId="2" borderId="2" xfId="0" applyFont="1" applyFill="1" applyBorder="1" applyAlignment="1">
      <alignment horizontal="right" vertic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 fillId="12" borderId="1" xfId="0" applyFont="1" applyFill="1" applyBorder="1" applyAlignment="1">
      <alignment horizontal="center" vertical="center"/>
    </xf>
    <xf numFmtId="0" fontId="1" fillId="0" borderId="1" xfId="0" applyFont="1" applyBorder="1" applyAlignment="1">
      <alignment horizontal="center" vertical="center"/>
    </xf>
    <xf numFmtId="0" fontId="1" fillId="13" borderId="1" xfId="0" applyFont="1" applyFill="1" applyBorder="1" applyAlignment="1">
      <alignment horizontal="center" vertical="center"/>
    </xf>
    <xf numFmtId="0" fontId="1" fillId="13" borderId="1" xfId="0" applyFont="1" applyFill="1" applyBorder="1" applyAlignment="1">
      <alignment horizontal="right" vertical="center"/>
    </xf>
    <xf numFmtId="0" fontId="1" fillId="13" borderId="5" xfId="0" applyFont="1" applyFill="1" applyBorder="1" applyAlignment="1">
      <alignment horizontal="right" vertical="center"/>
    </xf>
    <xf numFmtId="0" fontId="1" fillId="13" borderId="6" xfId="0" applyFont="1" applyFill="1" applyBorder="1" applyAlignment="1">
      <alignment horizontal="right" vertical="center"/>
    </xf>
    <xf numFmtId="0" fontId="1" fillId="13" borderId="2" xfId="0" applyFont="1" applyFill="1" applyBorder="1" applyAlignment="1">
      <alignment horizontal="right" vertical="center"/>
    </xf>
    <xf numFmtId="0" fontId="7" fillId="6" borderId="1" xfId="0" applyFont="1" applyFill="1" applyBorder="1" applyAlignment="1">
      <alignment horizontal="center"/>
    </xf>
    <xf numFmtId="0" fontId="1" fillId="11" borderId="18" xfId="0" applyFont="1" applyFill="1" applyBorder="1" applyAlignment="1">
      <alignment horizontal="center" vertical="center"/>
    </xf>
    <xf numFmtId="0" fontId="1" fillId="11" borderId="20" xfId="0" applyFont="1" applyFill="1" applyBorder="1" applyAlignment="1">
      <alignment horizontal="center" vertical="center"/>
    </xf>
    <xf numFmtId="0" fontId="1" fillId="11" borderId="19" xfId="0" applyFont="1" applyFill="1" applyBorder="1" applyAlignment="1">
      <alignment horizontal="center" vertical="center"/>
    </xf>
    <xf numFmtId="0" fontId="1" fillId="2" borderId="21" xfId="0" applyFont="1" applyFill="1" applyBorder="1" applyAlignment="1">
      <alignment horizontal="center"/>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10" borderId="3" xfId="0" applyFont="1" applyFill="1" applyBorder="1" applyAlignment="1">
      <alignment horizontal="right"/>
    </xf>
    <xf numFmtId="165" fontId="1" fillId="11" borderId="10" xfId="0" applyNumberFormat="1" applyFont="1" applyFill="1" applyBorder="1" applyAlignment="1">
      <alignment horizontal="center" vertical="center"/>
    </xf>
    <xf numFmtId="165" fontId="1" fillId="11" borderId="11" xfId="0" applyNumberFormat="1" applyFont="1" applyFill="1" applyBorder="1" applyAlignment="1">
      <alignment horizontal="center" vertical="center"/>
    </xf>
    <xf numFmtId="165" fontId="1" fillId="11" borderId="14" xfId="0" applyNumberFormat="1" applyFont="1" applyFill="1" applyBorder="1" applyAlignment="1">
      <alignment horizontal="center" vertical="center"/>
    </xf>
    <xf numFmtId="0" fontId="5" fillId="0" borderId="0" xfId="0" applyFont="1"/>
  </cellXfs>
  <cellStyles count="5">
    <cellStyle name="Moneda" xfId="1" builtinId="4"/>
    <cellStyle name="Moneda 17" xfId="4" xr:uid="{B8DD30F1-4A43-4A0C-B04D-80B61B7D1DE0}"/>
    <cellStyle name="Normal" xfId="0" builtinId="0"/>
    <cellStyle name="Normal 2" xfId="3" xr:uid="{5E866493-EAEB-48CD-AB6D-6EDBF6BF545D}"/>
    <cellStyle name="Porcentaje" xfId="2" builtinId="5"/>
  </cellStyles>
  <dxfs count="0"/>
  <tableStyles count="0" defaultTableStyle="TableStyleMedium2" defaultPivotStyle="PivotStyleLight16"/>
  <colors>
    <mruColors>
      <color rgb="FFF7AF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342900</xdr:colOff>
      <xdr:row>0</xdr:row>
      <xdr:rowOff>0</xdr:rowOff>
    </xdr:from>
    <xdr:to>
      <xdr:col>5</xdr:col>
      <xdr:colOff>9525</xdr:colOff>
      <xdr:row>1</xdr:row>
      <xdr:rowOff>0</xdr:rowOff>
    </xdr:to>
    <xdr:pic>
      <xdr:nvPicPr>
        <xdr:cNvPr id="2" name="Imagen 2">
          <a:extLst>
            <a:ext uri="{FF2B5EF4-FFF2-40B4-BE49-F238E27FC236}">
              <a16:creationId xmlns:a16="http://schemas.microsoft.com/office/drawing/2014/main" id="{C10B62DF-EB8C-2FC7-4177-E725156D4C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5853" t="8688" r="23415" b="18652"/>
        <a:stretch>
          <a:fillRect/>
        </a:stretch>
      </xdr:blipFill>
      <xdr:spPr bwMode="auto">
        <a:xfrm>
          <a:off x="6838950" y="0"/>
          <a:ext cx="981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aladier Evelio Tangarife Berrio" id="{1DDD8262-2051-4E2A-8EAE-B801A0A8D455}" userId="S::dtangarife@esu.com.co::5be815b1-5e91-4d45-85b1-66fd12c04f4e"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36" dT="2023-08-09T22:02:12.80" personId="{1DDD8262-2051-4E2A-8EAE-B801A0A8D455}" id="{FD44296A-8BDB-49C1-A55F-4DA2146ABBE6}">
    <text xml:space="preserve">Valor de bolsa fijo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7698B-3AD7-4E3B-8F57-E23E5D472F47}">
  <dimension ref="B2:J42"/>
  <sheetViews>
    <sheetView zoomScale="80" zoomScaleNormal="80" workbookViewId="0">
      <selection activeCell="I33" sqref="I33"/>
    </sheetView>
  </sheetViews>
  <sheetFormatPr baseColWidth="10" defaultColWidth="11.453125" defaultRowHeight="14.5" x14ac:dyDescent="0.35"/>
  <cols>
    <col min="1" max="1" width="6" customWidth="1"/>
    <col min="2" max="2" width="5.453125" bestFit="1" customWidth="1"/>
    <col min="3" max="3" width="61.453125" customWidth="1"/>
    <col min="4" max="4" width="8" bestFit="1" customWidth="1"/>
    <col min="5" max="5" width="7.81640625" customWidth="1"/>
    <col min="6" max="6" width="16.453125" bestFit="1" customWidth="1"/>
    <col min="7" max="7" width="21" bestFit="1" customWidth="1"/>
    <col min="8" max="8" width="15.1796875" customWidth="1"/>
    <col min="9" max="9" width="15.54296875" style="40" customWidth="1"/>
    <col min="10" max="10" width="15.54296875" style="40" bestFit="1" customWidth="1"/>
    <col min="11" max="11" width="16.453125" customWidth="1"/>
    <col min="12" max="12" width="24.453125" customWidth="1"/>
    <col min="13" max="13" width="17.81640625" customWidth="1"/>
  </cols>
  <sheetData>
    <row r="2" spans="2:10" ht="35.25" customHeight="1" x14ac:dyDescent="0.35">
      <c r="B2" s="131" t="s">
        <v>0</v>
      </c>
      <c r="C2" s="132"/>
      <c r="D2" s="132"/>
      <c r="E2" s="132"/>
      <c r="F2" s="132"/>
      <c r="G2" s="132"/>
    </row>
    <row r="4" spans="2:10" x14ac:dyDescent="0.35">
      <c r="B4" s="132" t="s">
        <v>1</v>
      </c>
      <c r="C4" s="132"/>
      <c r="D4" s="132"/>
      <c r="E4" s="132"/>
      <c r="F4" s="132"/>
      <c r="G4" s="132"/>
    </row>
    <row r="5" spans="2:10" x14ac:dyDescent="0.35">
      <c r="B5" s="11" t="s">
        <v>2</v>
      </c>
      <c r="C5" s="12" t="s">
        <v>3</v>
      </c>
      <c r="D5" s="13" t="s">
        <v>4</v>
      </c>
      <c r="E5" s="13" t="s">
        <v>5</v>
      </c>
      <c r="F5" s="12" t="s">
        <v>6</v>
      </c>
      <c r="G5" s="12" t="s">
        <v>7</v>
      </c>
    </row>
    <row r="6" spans="2:10" ht="29" x14ac:dyDescent="0.35">
      <c r="B6" s="19">
        <v>1</v>
      </c>
      <c r="C6" s="20" t="s">
        <v>12</v>
      </c>
      <c r="D6" s="17" t="s">
        <v>9</v>
      </c>
      <c r="E6" s="7">
        <v>5</v>
      </c>
      <c r="F6" s="33"/>
      <c r="G6" s="33">
        <f>+F6*E6</f>
        <v>0</v>
      </c>
    </row>
    <row r="7" spans="2:10" x14ac:dyDescent="0.35">
      <c r="B7" s="133" t="s">
        <v>261</v>
      </c>
      <c r="C7" s="134"/>
      <c r="D7" s="134"/>
      <c r="E7" s="134"/>
      <c r="F7" s="135"/>
      <c r="G7" s="64">
        <f>SUM(G6)</f>
        <v>0</v>
      </c>
    </row>
    <row r="9" spans="2:10" x14ac:dyDescent="0.35">
      <c r="B9" s="132" t="s">
        <v>1</v>
      </c>
      <c r="C9" s="132"/>
      <c r="D9" s="132"/>
      <c r="E9" s="132"/>
      <c r="F9" s="132"/>
      <c r="G9" s="132"/>
    </row>
    <row r="10" spans="2:10" s="3" customFormat="1" x14ac:dyDescent="0.35">
      <c r="B10" s="11" t="s">
        <v>2</v>
      </c>
      <c r="C10" s="12" t="s">
        <v>3</v>
      </c>
      <c r="D10" s="13" t="s">
        <v>4</v>
      </c>
      <c r="E10" s="13" t="s">
        <v>5</v>
      </c>
      <c r="F10" s="12" t="s">
        <v>6</v>
      </c>
      <c r="G10" s="12" t="s">
        <v>7</v>
      </c>
      <c r="I10" s="41"/>
      <c r="J10" s="42"/>
    </row>
    <row r="11" spans="2:10" x14ac:dyDescent="0.35">
      <c r="B11" s="17">
        <v>1</v>
      </c>
      <c r="C11" s="18" t="s">
        <v>8</v>
      </c>
      <c r="D11" s="17" t="s">
        <v>9</v>
      </c>
      <c r="E11" s="7">
        <v>2</v>
      </c>
      <c r="F11" s="48"/>
      <c r="G11" s="33">
        <f>+F11*E11</f>
        <v>0</v>
      </c>
    </row>
    <row r="12" spans="2:10" x14ac:dyDescent="0.35">
      <c r="B12" s="19">
        <v>2</v>
      </c>
      <c r="C12" s="20" t="s">
        <v>10</v>
      </c>
      <c r="D12" s="17" t="s">
        <v>9</v>
      </c>
      <c r="E12" s="7">
        <v>2</v>
      </c>
      <c r="F12" s="48"/>
      <c r="G12" s="33">
        <f t="shared" ref="G12:G19" si="0">+F12*E12</f>
        <v>0</v>
      </c>
    </row>
    <row r="13" spans="2:10" x14ac:dyDescent="0.35">
      <c r="B13" s="17">
        <v>3</v>
      </c>
      <c r="C13" s="18" t="s">
        <v>11</v>
      </c>
      <c r="D13" s="17" t="s">
        <v>9</v>
      </c>
      <c r="E13" s="7">
        <v>4</v>
      </c>
      <c r="F13" s="48"/>
      <c r="G13" s="33">
        <f t="shared" si="0"/>
        <v>0</v>
      </c>
      <c r="I13" s="43"/>
      <c r="J13" s="44"/>
    </row>
    <row r="14" spans="2:10" x14ac:dyDescent="0.35">
      <c r="B14" s="17">
        <v>4</v>
      </c>
      <c r="C14" s="18" t="s">
        <v>13</v>
      </c>
      <c r="D14" s="17" t="s">
        <v>9</v>
      </c>
      <c r="E14" s="7">
        <v>9</v>
      </c>
      <c r="F14" s="33"/>
      <c r="G14" s="33">
        <f t="shared" si="0"/>
        <v>0</v>
      </c>
    </row>
    <row r="15" spans="2:10" ht="29" x14ac:dyDescent="0.35">
      <c r="B15" s="19">
        <v>5</v>
      </c>
      <c r="C15" s="20" t="s">
        <v>14</v>
      </c>
      <c r="D15" s="19" t="s">
        <v>15</v>
      </c>
      <c r="E15" s="7">
        <v>1</v>
      </c>
      <c r="F15" s="33"/>
      <c r="G15" s="33">
        <f t="shared" si="0"/>
        <v>0</v>
      </c>
    </row>
    <row r="16" spans="2:10" x14ac:dyDescent="0.35">
      <c r="B16" s="17">
        <v>6</v>
      </c>
      <c r="C16" s="18" t="s">
        <v>16</v>
      </c>
      <c r="D16" s="17" t="s">
        <v>9</v>
      </c>
      <c r="E16" s="7">
        <v>1</v>
      </c>
      <c r="F16" s="33"/>
      <c r="G16" s="33">
        <f t="shared" si="0"/>
        <v>0</v>
      </c>
    </row>
    <row r="17" spans="2:10" x14ac:dyDescent="0.35">
      <c r="B17" s="17">
        <v>7</v>
      </c>
      <c r="C17" s="20" t="s">
        <v>17</v>
      </c>
      <c r="D17" s="19" t="s">
        <v>9</v>
      </c>
      <c r="E17" s="7">
        <v>1</v>
      </c>
      <c r="F17" s="33"/>
      <c r="G17" s="33">
        <f t="shared" si="0"/>
        <v>0</v>
      </c>
    </row>
    <row r="18" spans="2:10" x14ac:dyDescent="0.35">
      <c r="B18" s="19">
        <v>8</v>
      </c>
      <c r="C18" s="20" t="s">
        <v>173</v>
      </c>
      <c r="D18" s="19" t="s">
        <v>9</v>
      </c>
      <c r="E18" s="7">
        <v>2</v>
      </c>
      <c r="F18" s="33"/>
      <c r="G18" s="33">
        <f t="shared" si="0"/>
        <v>0</v>
      </c>
    </row>
    <row r="19" spans="2:10" x14ac:dyDescent="0.35">
      <c r="B19" s="17">
        <v>9</v>
      </c>
      <c r="C19" s="18" t="s">
        <v>18</v>
      </c>
      <c r="D19" s="17" t="s">
        <v>9</v>
      </c>
      <c r="E19" s="7">
        <v>2</v>
      </c>
      <c r="F19" s="33"/>
      <c r="G19" s="33">
        <f t="shared" si="0"/>
        <v>0</v>
      </c>
    </row>
    <row r="20" spans="2:10" x14ac:dyDescent="0.35">
      <c r="B20" s="129" t="s">
        <v>19</v>
      </c>
      <c r="C20" s="129"/>
      <c r="D20" s="129"/>
      <c r="E20" s="129"/>
      <c r="F20" s="129"/>
      <c r="G20" s="31">
        <f>SUM(G11:G19)</f>
        <v>0</v>
      </c>
    </row>
    <row r="21" spans="2:10" x14ac:dyDescent="0.35">
      <c r="B21" s="130" t="s">
        <v>20</v>
      </c>
      <c r="C21" s="130"/>
      <c r="D21" s="130"/>
      <c r="E21" s="130"/>
      <c r="F21" s="21">
        <v>0.19</v>
      </c>
      <c r="G21" s="31">
        <f>G20*F21</f>
        <v>0</v>
      </c>
    </row>
    <row r="22" spans="2:10" x14ac:dyDescent="0.35">
      <c r="B22" s="129" t="s">
        <v>21</v>
      </c>
      <c r="C22" s="129"/>
      <c r="D22" s="129"/>
      <c r="E22" s="129"/>
      <c r="F22" s="129"/>
      <c r="G22" s="31">
        <f>G20+G21</f>
        <v>0</v>
      </c>
    </row>
    <row r="24" spans="2:10" x14ac:dyDescent="0.35">
      <c r="B24" s="132" t="s">
        <v>22</v>
      </c>
      <c r="C24" s="132"/>
      <c r="D24" s="132"/>
      <c r="E24" s="132"/>
      <c r="F24" s="132"/>
      <c r="G24" s="132"/>
    </row>
    <row r="25" spans="2:10" s="3" customFormat="1" x14ac:dyDescent="0.35">
      <c r="B25" s="11" t="s">
        <v>2</v>
      </c>
      <c r="C25" s="12" t="s">
        <v>3</v>
      </c>
      <c r="D25" s="13" t="s">
        <v>4</v>
      </c>
      <c r="E25" s="13" t="s">
        <v>5</v>
      </c>
      <c r="F25" s="12" t="s">
        <v>6</v>
      </c>
      <c r="G25" s="12" t="s">
        <v>7</v>
      </c>
      <c r="I25" s="41"/>
      <c r="J25" s="41"/>
    </row>
    <row r="26" spans="2:10" ht="29" x14ac:dyDescent="0.35">
      <c r="B26" s="19">
        <v>1</v>
      </c>
      <c r="C26" s="20" t="s">
        <v>23</v>
      </c>
      <c r="D26" s="17" t="s">
        <v>9</v>
      </c>
      <c r="E26" s="7">
        <v>5</v>
      </c>
      <c r="F26" s="32"/>
      <c r="G26" s="33">
        <f>+F26*E26</f>
        <v>0</v>
      </c>
    </row>
    <row r="27" spans="2:10" x14ac:dyDescent="0.35">
      <c r="B27" s="17">
        <v>2</v>
      </c>
      <c r="C27" s="18" t="s">
        <v>24</v>
      </c>
      <c r="D27" s="17" t="s">
        <v>9</v>
      </c>
      <c r="E27" s="7">
        <v>9</v>
      </c>
      <c r="F27" s="32"/>
      <c r="G27" s="33">
        <f t="shared" ref="G27:G36" si="1">+F27*E27</f>
        <v>0</v>
      </c>
    </row>
    <row r="28" spans="2:10" x14ac:dyDescent="0.35">
      <c r="B28" s="19">
        <v>3</v>
      </c>
      <c r="C28" s="20" t="s">
        <v>25</v>
      </c>
      <c r="D28" s="19" t="s">
        <v>15</v>
      </c>
      <c r="E28" s="7">
        <v>1</v>
      </c>
      <c r="F28" s="32"/>
      <c r="G28" s="33">
        <f t="shared" si="1"/>
        <v>0</v>
      </c>
    </row>
    <row r="29" spans="2:10" x14ac:dyDescent="0.35">
      <c r="B29" s="19">
        <v>4</v>
      </c>
      <c r="C29" s="18" t="s">
        <v>26</v>
      </c>
      <c r="D29" s="17" t="s">
        <v>9</v>
      </c>
      <c r="E29" s="7">
        <v>1</v>
      </c>
      <c r="F29" s="32"/>
      <c r="G29" s="33">
        <f t="shared" si="1"/>
        <v>0</v>
      </c>
    </row>
    <row r="30" spans="2:10" x14ac:dyDescent="0.35">
      <c r="B30" s="17">
        <v>5</v>
      </c>
      <c r="C30" s="20" t="s">
        <v>27</v>
      </c>
      <c r="D30" s="19" t="s">
        <v>9</v>
      </c>
      <c r="E30" s="7">
        <v>1</v>
      </c>
      <c r="F30" s="32"/>
      <c r="G30" s="33">
        <f t="shared" si="1"/>
        <v>0</v>
      </c>
    </row>
    <row r="31" spans="2:10" x14ac:dyDescent="0.35">
      <c r="B31" s="19">
        <v>6</v>
      </c>
      <c r="C31" s="18" t="s">
        <v>28</v>
      </c>
      <c r="D31" s="19" t="s">
        <v>9</v>
      </c>
      <c r="E31" s="7">
        <v>1</v>
      </c>
      <c r="F31" s="32"/>
      <c r="G31" s="33">
        <f t="shared" si="1"/>
        <v>0</v>
      </c>
    </row>
    <row r="32" spans="2:10" x14ac:dyDescent="0.35">
      <c r="B32" s="19">
        <v>7</v>
      </c>
      <c r="C32" s="20" t="s">
        <v>29</v>
      </c>
      <c r="D32" s="17" t="s">
        <v>9</v>
      </c>
      <c r="E32" s="7">
        <v>2</v>
      </c>
      <c r="F32" s="32"/>
      <c r="G32" s="33">
        <f t="shared" si="1"/>
        <v>0</v>
      </c>
    </row>
    <row r="33" spans="2:7" x14ac:dyDescent="0.35">
      <c r="B33" s="17">
        <v>8</v>
      </c>
      <c r="C33" s="18" t="s">
        <v>30</v>
      </c>
      <c r="D33" s="19" t="s">
        <v>9</v>
      </c>
      <c r="E33" s="7">
        <v>2</v>
      </c>
      <c r="F33" s="32"/>
      <c r="G33" s="33">
        <f t="shared" si="1"/>
        <v>0</v>
      </c>
    </row>
    <row r="34" spans="2:7" x14ac:dyDescent="0.35">
      <c r="B34" s="19">
        <v>9</v>
      </c>
      <c r="C34" s="18" t="s">
        <v>31</v>
      </c>
      <c r="D34" s="17" t="s">
        <v>15</v>
      </c>
      <c r="E34" s="7">
        <v>1</v>
      </c>
      <c r="F34" s="32"/>
      <c r="G34" s="33">
        <f t="shared" si="1"/>
        <v>0</v>
      </c>
    </row>
    <row r="35" spans="2:7" x14ac:dyDescent="0.35">
      <c r="B35" s="19">
        <v>10</v>
      </c>
      <c r="C35" s="20" t="s">
        <v>32</v>
      </c>
      <c r="D35" s="19" t="s">
        <v>15</v>
      </c>
      <c r="E35" s="7">
        <v>1</v>
      </c>
      <c r="F35" s="32"/>
      <c r="G35" s="33">
        <f t="shared" si="1"/>
        <v>0</v>
      </c>
    </row>
    <row r="36" spans="2:7" x14ac:dyDescent="0.35">
      <c r="B36" s="17">
        <v>11</v>
      </c>
      <c r="C36" s="18" t="s">
        <v>33</v>
      </c>
      <c r="D36" s="17" t="s">
        <v>15</v>
      </c>
      <c r="E36" s="7">
        <v>2</v>
      </c>
      <c r="F36" s="32"/>
      <c r="G36" s="33">
        <f t="shared" si="1"/>
        <v>0</v>
      </c>
    </row>
    <row r="37" spans="2:7" x14ac:dyDescent="0.35">
      <c r="B37" s="129" t="s">
        <v>19</v>
      </c>
      <c r="C37" s="129"/>
      <c r="D37" s="129"/>
      <c r="E37" s="129"/>
      <c r="F37" s="129"/>
      <c r="G37" s="31">
        <f>SUM(G26:G36)</f>
        <v>0</v>
      </c>
    </row>
    <row r="38" spans="2:7" x14ac:dyDescent="0.35">
      <c r="B38" s="130" t="s">
        <v>34</v>
      </c>
      <c r="C38" s="130"/>
      <c r="D38" s="130"/>
      <c r="E38" s="130"/>
      <c r="F38" s="21">
        <v>0.12</v>
      </c>
      <c r="G38" s="31">
        <f>G37*F38</f>
        <v>0</v>
      </c>
    </row>
    <row r="39" spans="2:7" x14ac:dyDescent="0.35">
      <c r="B39" s="130" t="s">
        <v>35</v>
      </c>
      <c r="C39" s="130"/>
      <c r="D39" s="130"/>
      <c r="E39" s="130"/>
      <c r="F39" s="21">
        <v>0.08</v>
      </c>
      <c r="G39" s="31">
        <f>G37*F39</f>
        <v>0</v>
      </c>
    </row>
    <row r="40" spans="2:7" x14ac:dyDescent="0.35">
      <c r="B40" s="129" t="s">
        <v>21</v>
      </c>
      <c r="C40" s="129"/>
      <c r="D40" s="129"/>
      <c r="E40" s="129"/>
      <c r="F40" s="129"/>
      <c r="G40" s="31">
        <f>G37+G38+G39</f>
        <v>0</v>
      </c>
    </row>
    <row r="42" spans="2:7" x14ac:dyDescent="0.35">
      <c r="B42" s="128" t="s">
        <v>325</v>
      </c>
      <c r="C42" s="128"/>
      <c r="D42" s="128"/>
      <c r="E42" s="128"/>
      <c r="F42" s="128"/>
      <c r="G42" s="76">
        <f>G22+G40+G7</f>
        <v>0</v>
      </c>
    </row>
  </sheetData>
  <mergeCells count="13">
    <mergeCell ref="B2:G2"/>
    <mergeCell ref="B24:G24"/>
    <mergeCell ref="B20:F20"/>
    <mergeCell ref="B21:E21"/>
    <mergeCell ref="B22:F22"/>
    <mergeCell ref="B9:G9"/>
    <mergeCell ref="B4:G4"/>
    <mergeCell ref="B7:F7"/>
    <mergeCell ref="B42:F42"/>
    <mergeCell ref="B37:F37"/>
    <mergeCell ref="B38:E38"/>
    <mergeCell ref="B40:F40"/>
    <mergeCell ref="B39:E3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CAC3B-B93C-4020-A43A-FB91240DFC9B}">
  <dimension ref="B2:G60"/>
  <sheetViews>
    <sheetView zoomScale="80" zoomScaleNormal="80" workbookViewId="0">
      <selection activeCell="C27" sqref="C27"/>
    </sheetView>
  </sheetViews>
  <sheetFormatPr baseColWidth="10" defaultColWidth="9.1796875" defaultRowHeight="14.5" x14ac:dyDescent="0.35"/>
  <cols>
    <col min="1" max="1" width="6.453125" style="36" customWidth="1"/>
    <col min="2" max="2" width="7.1796875" style="2" customWidth="1"/>
    <col min="3" max="3" width="64.453125" style="36" customWidth="1"/>
    <col min="4" max="4" width="8.26953125" style="2" customWidth="1"/>
    <col min="5" max="5" width="9" style="2" customWidth="1"/>
    <col min="6" max="6" width="17.26953125" style="2" bestFit="1" customWidth="1"/>
    <col min="7" max="7" width="19" style="2" bestFit="1" customWidth="1"/>
    <col min="8" max="8" width="4.26953125" style="36" customWidth="1"/>
    <col min="9" max="9" width="63" style="36" bestFit="1" customWidth="1"/>
    <col min="10" max="10" width="13.54296875" style="36" customWidth="1"/>
    <col min="11" max="11" width="19.81640625" style="36" customWidth="1"/>
    <col min="12" max="16384" width="9.1796875" style="36"/>
  </cols>
  <sheetData>
    <row r="2" spans="2:7" ht="31.5" customHeight="1" x14ac:dyDescent="0.35">
      <c r="B2" s="131" t="s">
        <v>36</v>
      </c>
      <c r="C2" s="132"/>
      <c r="D2" s="132"/>
      <c r="E2" s="132"/>
      <c r="F2" s="132"/>
      <c r="G2" s="132"/>
    </row>
    <row r="3" spans="2:7" ht="16.5" customHeight="1" x14ac:dyDescent="0.35">
      <c r="B3" s="36"/>
      <c r="D3" s="36"/>
      <c r="E3" s="36"/>
      <c r="F3" s="36"/>
      <c r="G3" s="36"/>
    </row>
    <row r="4" spans="2:7" x14ac:dyDescent="0.35">
      <c r="B4" s="132" t="s">
        <v>1</v>
      </c>
      <c r="C4" s="132"/>
      <c r="D4" s="132"/>
      <c r="E4" s="132"/>
      <c r="F4" s="132"/>
      <c r="G4" s="132"/>
    </row>
    <row r="5" spans="2:7" x14ac:dyDescent="0.35">
      <c r="B5" s="11" t="s">
        <v>2</v>
      </c>
      <c r="C5" s="12" t="s">
        <v>3</v>
      </c>
      <c r="D5" s="13" t="s">
        <v>4</v>
      </c>
      <c r="E5" s="13" t="s">
        <v>5</v>
      </c>
      <c r="F5" s="12" t="s">
        <v>6</v>
      </c>
      <c r="G5" s="12" t="s">
        <v>7</v>
      </c>
    </row>
    <row r="6" spans="2:7" x14ac:dyDescent="0.35">
      <c r="B6" s="14">
        <v>1</v>
      </c>
      <c r="C6" s="49" t="s">
        <v>37</v>
      </c>
      <c r="D6" s="15" t="s">
        <v>9</v>
      </c>
      <c r="E6" s="77">
        <v>44</v>
      </c>
      <c r="F6" s="78"/>
      <c r="G6" s="34">
        <f>+F6*E6</f>
        <v>0</v>
      </c>
    </row>
    <row r="7" spans="2:7" x14ac:dyDescent="0.35">
      <c r="B7" s="14">
        <v>2</v>
      </c>
      <c r="C7" s="49" t="s">
        <v>164</v>
      </c>
      <c r="D7" s="15" t="s">
        <v>9</v>
      </c>
      <c r="E7" s="77">
        <v>5</v>
      </c>
      <c r="F7" s="78"/>
      <c r="G7" s="34">
        <f t="shared" ref="G7:G27" si="0">+F7*E7</f>
        <v>0</v>
      </c>
    </row>
    <row r="8" spans="2:7" x14ac:dyDescent="0.35">
      <c r="B8" s="14">
        <v>3</v>
      </c>
      <c r="C8" s="49" t="s">
        <v>165</v>
      </c>
      <c r="D8" s="15" t="s">
        <v>9</v>
      </c>
      <c r="E8" s="77">
        <v>1</v>
      </c>
      <c r="F8" s="78"/>
      <c r="G8" s="34">
        <f t="shared" si="0"/>
        <v>0</v>
      </c>
    </row>
    <row r="9" spans="2:7" x14ac:dyDescent="0.35">
      <c r="B9" s="14">
        <v>4</v>
      </c>
      <c r="C9" s="49" t="s">
        <v>38</v>
      </c>
      <c r="D9" s="15" t="s">
        <v>9</v>
      </c>
      <c r="E9" s="77">
        <v>2</v>
      </c>
      <c r="F9" s="78"/>
      <c r="G9" s="34">
        <f t="shared" si="0"/>
        <v>0</v>
      </c>
    </row>
    <row r="10" spans="2:7" x14ac:dyDescent="0.35">
      <c r="B10" s="14">
        <v>5</v>
      </c>
      <c r="C10" s="49" t="s">
        <v>39</v>
      </c>
      <c r="D10" s="15" t="s">
        <v>9</v>
      </c>
      <c r="E10" s="77">
        <v>2</v>
      </c>
      <c r="F10" s="78"/>
      <c r="G10" s="34">
        <f t="shared" si="0"/>
        <v>0</v>
      </c>
    </row>
    <row r="11" spans="2:7" x14ac:dyDescent="0.35">
      <c r="B11" s="14">
        <v>6</v>
      </c>
      <c r="C11" s="49" t="s">
        <v>166</v>
      </c>
      <c r="D11" s="15" t="s">
        <v>9</v>
      </c>
      <c r="E11" s="77">
        <v>2</v>
      </c>
      <c r="F11" s="78"/>
      <c r="G11" s="34">
        <f t="shared" si="0"/>
        <v>0</v>
      </c>
    </row>
    <row r="12" spans="2:7" x14ac:dyDescent="0.35">
      <c r="B12" s="14">
        <v>7</v>
      </c>
      <c r="C12" s="49" t="s">
        <v>167</v>
      </c>
      <c r="D12" s="15" t="s">
        <v>9</v>
      </c>
      <c r="E12" s="77">
        <v>2</v>
      </c>
      <c r="F12" s="78"/>
      <c r="G12" s="34">
        <f t="shared" si="0"/>
        <v>0</v>
      </c>
    </row>
    <row r="13" spans="2:7" x14ac:dyDescent="0.35">
      <c r="B13" s="14">
        <v>8</v>
      </c>
      <c r="C13" s="49" t="s">
        <v>40</v>
      </c>
      <c r="D13" s="15" t="s">
        <v>41</v>
      </c>
      <c r="E13" s="77">
        <v>2800</v>
      </c>
      <c r="F13" s="78"/>
      <c r="G13" s="34">
        <f t="shared" si="0"/>
        <v>0</v>
      </c>
    </row>
    <row r="14" spans="2:7" x14ac:dyDescent="0.35">
      <c r="B14" s="14">
        <v>9</v>
      </c>
      <c r="C14" s="50" t="s">
        <v>42</v>
      </c>
      <c r="D14" s="15" t="s">
        <v>9</v>
      </c>
      <c r="E14" s="79">
        <v>1050</v>
      </c>
      <c r="F14" s="78"/>
      <c r="G14" s="34">
        <f t="shared" si="0"/>
        <v>0</v>
      </c>
    </row>
    <row r="15" spans="2:7" x14ac:dyDescent="0.35">
      <c r="B15" s="14">
        <v>10</v>
      </c>
      <c r="C15" s="49" t="s">
        <v>43</v>
      </c>
      <c r="D15" s="15" t="s">
        <v>9</v>
      </c>
      <c r="E15" s="77">
        <v>30</v>
      </c>
      <c r="F15" s="78"/>
      <c r="G15" s="34">
        <f t="shared" si="0"/>
        <v>0</v>
      </c>
    </row>
    <row r="16" spans="2:7" x14ac:dyDescent="0.35">
      <c r="B16" s="14">
        <v>11</v>
      </c>
      <c r="C16" s="50" t="s">
        <v>158</v>
      </c>
      <c r="D16" s="15" t="s">
        <v>9</v>
      </c>
      <c r="E16" s="77">
        <v>43</v>
      </c>
      <c r="F16" s="78"/>
      <c r="G16" s="34">
        <f t="shared" si="0"/>
        <v>0</v>
      </c>
    </row>
    <row r="17" spans="2:7" x14ac:dyDescent="0.35">
      <c r="B17" s="14">
        <v>12</v>
      </c>
      <c r="C17" s="50" t="s">
        <v>44</v>
      </c>
      <c r="D17" s="15" t="s">
        <v>9</v>
      </c>
      <c r="E17" s="77">
        <v>98</v>
      </c>
      <c r="F17" s="78"/>
      <c r="G17" s="34">
        <f t="shared" si="0"/>
        <v>0</v>
      </c>
    </row>
    <row r="18" spans="2:7" x14ac:dyDescent="0.35">
      <c r="B18" s="14">
        <v>13</v>
      </c>
      <c r="C18" s="50" t="s">
        <v>45</v>
      </c>
      <c r="D18" s="15" t="s">
        <v>9</v>
      </c>
      <c r="E18" s="77">
        <v>49</v>
      </c>
      <c r="F18" s="78"/>
      <c r="G18" s="34">
        <f t="shared" si="0"/>
        <v>0</v>
      </c>
    </row>
    <row r="19" spans="2:7" x14ac:dyDescent="0.35">
      <c r="B19" s="14">
        <v>14</v>
      </c>
      <c r="C19" s="50" t="s">
        <v>46</v>
      </c>
      <c r="D19" s="15" t="s">
        <v>9</v>
      </c>
      <c r="E19" s="77">
        <v>98</v>
      </c>
      <c r="F19" s="78"/>
      <c r="G19" s="34">
        <f t="shared" si="0"/>
        <v>0</v>
      </c>
    </row>
    <row r="20" spans="2:7" x14ac:dyDescent="0.35">
      <c r="B20" s="14">
        <v>15</v>
      </c>
      <c r="C20" s="50" t="s">
        <v>47</v>
      </c>
      <c r="D20" s="15" t="s">
        <v>9</v>
      </c>
      <c r="E20" s="77">
        <v>45</v>
      </c>
      <c r="F20" s="78"/>
      <c r="G20" s="34">
        <f t="shared" si="0"/>
        <v>0</v>
      </c>
    </row>
    <row r="21" spans="2:7" x14ac:dyDescent="0.35">
      <c r="B21" s="14">
        <v>16</v>
      </c>
      <c r="C21" s="50" t="s">
        <v>159</v>
      </c>
      <c r="D21" s="15" t="s">
        <v>66</v>
      </c>
      <c r="E21" s="77">
        <v>800</v>
      </c>
      <c r="F21" s="78"/>
      <c r="G21" s="34">
        <f t="shared" si="0"/>
        <v>0</v>
      </c>
    </row>
    <row r="22" spans="2:7" x14ac:dyDescent="0.35">
      <c r="B22" s="14">
        <v>17</v>
      </c>
      <c r="C22" s="49" t="s">
        <v>48</v>
      </c>
      <c r="D22" s="15" t="s">
        <v>9</v>
      </c>
      <c r="E22" s="77">
        <v>2</v>
      </c>
      <c r="F22" s="78"/>
      <c r="G22" s="34">
        <f t="shared" si="0"/>
        <v>0</v>
      </c>
    </row>
    <row r="23" spans="2:7" ht="29" x14ac:dyDescent="0.35">
      <c r="B23" s="14">
        <v>18</v>
      </c>
      <c r="C23" s="49" t="s">
        <v>175</v>
      </c>
      <c r="D23" s="15" t="s">
        <v>9</v>
      </c>
      <c r="E23" s="77">
        <v>1</v>
      </c>
      <c r="F23" s="78"/>
      <c r="G23" s="34">
        <f t="shared" si="0"/>
        <v>0</v>
      </c>
    </row>
    <row r="24" spans="2:7" x14ac:dyDescent="0.35">
      <c r="B24" s="14">
        <v>19</v>
      </c>
      <c r="C24" s="50" t="s">
        <v>49</v>
      </c>
      <c r="D24" s="15" t="s">
        <v>9</v>
      </c>
      <c r="E24" s="77">
        <v>49</v>
      </c>
      <c r="F24" s="78"/>
      <c r="G24" s="34">
        <f t="shared" si="0"/>
        <v>0</v>
      </c>
    </row>
    <row r="25" spans="2:7" x14ac:dyDescent="0.35">
      <c r="B25" s="14">
        <v>20</v>
      </c>
      <c r="C25" s="50" t="s">
        <v>162</v>
      </c>
      <c r="D25" s="15" t="s">
        <v>9</v>
      </c>
      <c r="E25" s="77">
        <v>1</v>
      </c>
      <c r="F25" s="78"/>
      <c r="G25" s="34">
        <f t="shared" si="0"/>
        <v>0</v>
      </c>
    </row>
    <row r="26" spans="2:7" hidden="1" x14ac:dyDescent="0.35">
      <c r="B26" s="14">
        <v>21</v>
      </c>
      <c r="C26" s="50" t="s">
        <v>163</v>
      </c>
      <c r="D26" s="15" t="s">
        <v>9</v>
      </c>
      <c r="E26" s="77">
        <v>0</v>
      </c>
      <c r="F26" s="78"/>
      <c r="G26" s="34">
        <f t="shared" si="0"/>
        <v>0</v>
      </c>
    </row>
    <row r="27" spans="2:7" x14ac:dyDescent="0.35">
      <c r="B27" s="14">
        <v>21</v>
      </c>
      <c r="C27" s="50" t="s">
        <v>50</v>
      </c>
      <c r="D27" s="15" t="s">
        <v>9</v>
      </c>
      <c r="E27" s="77">
        <v>1</v>
      </c>
      <c r="F27" s="78"/>
      <c r="G27" s="34">
        <f t="shared" si="0"/>
        <v>0</v>
      </c>
    </row>
    <row r="28" spans="2:7" x14ac:dyDescent="0.35">
      <c r="B28" s="140" t="s">
        <v>19</v>
      </c>
      <c r="C28" s="140"/>
      <c r="D28" s="140"/>
      <c r="E28" s="140"/>
      <c r="F28" s="140"/>
      <c r="G28" s="51">
        <f>SUM(G6:G27)</f>
        <v>0</v>
      </c>
    </row>
    <row r="29" spans="2:7" x14ac:dyDescent="0.35">
      <c r="B29" s="140" t="s">
        <v>20</v>
      </c>
      <c r="C29" s="140"/>
      <c r="D29" s="140"/>
      <c r="E29" s="140"/>
      <c r="F29" s="52">
        <v>0.19</v>
      </c>
      <c r="G29" s="51">
        <f>G28*F29</f>
        <v>0</v>
      </c>
    </row>
    <row r="30" spans="2:7" x14ac:dyDescent="0.35">
      <c r="B30" s="140" t="s">
        <v>21</v>
      </c>
      <c r="C30" s="140"/>
      <c r="D30" s="140"/>
      <c r="E30" s="140"/>
      <c r="F30" s="140"/>
      <c r="G30" s="51">
        <f>G28+G29</f>
        <v>0</v>
      </c>
    </row>
    <row r="31" spans="2:7" x14ac:dyDescent="0.35">
      <c r="B31" s="16"/>
      <c r="C31" s="53"/>
      <c r="D31" s="16"/>
      <c r="E31" s="16"/>
      <c r="F31" s="53"/>
      <c r="G31" s="53"/>
    </row>
    <row r="32" spans="2:7" x14ac:dyDescent="0.35">
      <c r="B32" s="132" t="s">
        <v>22</v>
      </c>
      <c r="C32" s="132"/>
      <c r="D32" s="132"/>
      <c r="E32" s="132"/>
      <c r="F32" s="132"/>
      <c r="G32" s="132"/>
    </row>
    <row r="33" spans="2:7" x14ac:dyDescent="0.35">
      <c r="B33" s="11" t="s">
        <v>2</v>
      </c>
      <c r="C33" s="12" t="s">
        <v>3</v>
      </c>
      <c r="D33" s="13" t="s">
        <v>4</v>
      </c>
      <c r="E33" s="13" t="s">
        <v>5</v>
      </c>
      <c r="F33" s="12" t="s">
        <v>6</v>
      </c>
      <c r="G33" s="12" t="s">
        <v>7</v>
      </c>
    </row>
    <row r="34" spans="2:7" x14ac:dyDescent="0.35">
      <c r="B34" s="14">
        <v>1</v>
      </c>
      <c r="C34" s="49" t="s">
        <v>51</v>
      </c>
      <c r="D34" s="15" t="s">
        <v>9</v>
      </c>
      <c r="E34" s="77">
        <v>44</v>
      </c>
      <c r="F34" s="80"/>
      <c r="G34" s="54">
        <f>+F34*E34</f>
        <v>0</v>
      </c>
    </row>
    <row r="35" spans="2:7" x14ac:dyDescent="0.35">
      <c r="B35" s="14">
        <v>2</v>
      </c>
      <c r="C35" s="49" t="s">
        <v>164</v>
      </c>
      <c r="D35" s="15" t="s">
        <v>9</v>
      </c>
      <c r="E35" s="77">
        <v>5</v>
      </c>
      <c r="F35" s="78"/>
      <c r="G35" s="54">
        <f>+F35*E35</f>
        <v>0</v>
      </c>
    </row>
    <row r="36" spans="2:7" x14ac:dyDescent="0.35">
      <c r="B36" s="14">
        <v>3</v>
      </c>
      <c r="C36" s="50" t="s">
        <v>169</v>
      </c>
      <c r="D36" s="15" t="s">
        <v>9</v>
      </c>
      <c r="E36" s="77">
        <v>1</v>
      </c>
      <c r="F36" s="80"/>
      <c r="G36" s="54">
        <f t="shared" ref="G36:G54" si="1">+F36*E36</f>
        <v>0</v>
      </c>
    </row>
    <row r="37" spans="2:7" x14ac:dyDescent="0.35">
      <c r="B37" s="14">
        <v>4</v>
      </c>
      <c r="C37" s="49" t="s">
        <v>52</v>
      </c>
      <c r="D37" s="15" t="s">
        <v>9</v>
      </c>
      <c r="E37" s="77">
        <v>2</v>
      </c>
      <c r="F37" s="80"/>
      <c r="G37" s="54">
        <f t="shared" si="1"/>
        <v>0</v>
      </c>
    </row>
    <row r="38" spans="2:7" x14ac:dyDescent="0.35">
      <c r="B38" s="14">
        <v>5</v>
      </c>
      <c r="C38" s="50" t="s">
        <v>53</v>
      </c>
      <c r="D38" s="15" t="s">
        <v>9</v>
      </c>
      <c r="E38" s="77">
        <v>2</v>
      </c>
      <c r="F38" s="80"/>
      <c r="G38" s="54">
        <f t="shared" si="1"/>
        <v>0</v>
      </c>
    </row>
    <row r="39" spans="2:7" x14ac:dyDescent="0.35">
      <c r="B39" s="14">
        <v>6</v>
      </c>
      <c r="C39" s="50" t="s">
        <v>170</v>
      </c>
      <c r="D39" s="15" t="s">
        <v>9</v>
      </c>
      <c r="E39" s="77">
        <v>2</v>
      </c>
      <c r="F39" s="80"/>
      <c r="G39" s="54">
        <f t="shared" si="1"/>
        <v>0</v>
      </c>
    </row>
    <row r="40" spans="2:7" x14ac:dyDescent="0.35">
      <c r="B40" s="14">
        <v>7</v>
      </c>
      <c r="C40" s="49" t="s">
        <v>171</v>
      </c>
      <c r="D40" s="15" t="s">
        <v>9</v>
      </c>
      <c r="E40" s="77">
        <v>2</v>
      </c>
      <c r="F40" s="80"/>
      <c r="G40" s="54">
        <f t="shared" si="1"/>
        <v>0</v>
      </c>
    </row>
    <row r="41" spans="2:7" x14ac:dyDescent="0.35">
      <c r="B41" s="14">
        <v>8</v>
      </c>
      <c r="C41" s="49" t="s">
        <v>54</v>
      </c>
      <c r="D41" s="15" t="s">
        <v>41</v>
      </c>
      <c r="E41" s="77">
        <v>2800</v>
      </c>
      <c r="F41" s="80"/>
      <c r="G41" s="54">
        <f t="shared" si="1"/>
        <v>0</v>
      </c>
    </row>
    <row r="42" spans="2:7" x14ac:dyDescent="0.35">
      <c r="B42" s="14">
        <v>9</v>
      </c>
      <c r="C42" s="50" t="s">
        <v>55</v>
      </c>
      <c r="D42" s="15" t="s">
        <v>9</v>
      </c>
      <c r="E42" s="79">
        <v>1050</v>
      </c>
      <c r="F42" s="80"/>
      <c r="G42" s="54">
        <f t="shared" si="1"/>
        <v>0</v>
      </c>
    </row>
    <row r="43" spans="2:7" x14ac:dyDescent="0.35">
      <c r="B43" s="14">
        <v>10</v>
      </c>
      <c r="C43" s="49" t="s">
        <v>56</v>
      </c>
      <c r="D43" s="15" t="s">
        <v>9</v>
      </c>
      <c r="E43" s="77">
        <v>30</v>
      </c>
      <c r="F43" s="80"/>
      <c r="G43" s="54">
        <f t="shared" si="1"/>
        <v>0</v>
      </c>
    </row>
    <row r="44" spans="2:7" x14ac:dyDescent="0.35">
      <c r="B44" s="14">
        <v>11</v>
      </c>
      <c r="C44" s="49" t="s">
        <v>160</v>
      </c>
      <c r="D44" s="15" t="s">
        <v>9</v>
      </c>
      <c r="E44" s="77">
        <v>43</v>
      </c>
      <c r="F44" s="80"/>
      <c r="G44" s="54">
        <f t="shared" si="1"/>
        <v>0</v>
      </c>
    </row>
    <row r="45" spans="2:7" x14ac:dyDescent="0.35">
      <c r="B45" s="14">
        <v>12</v>
      </c>
      <c r="C45" s="49" t="s">
        <v>57</v>
      </c>
      <c r="D45" s="15" t="s">
        <v>9</v>
      </c>
      <c r="E45" s="77">
        <v>98</v>
      </c>
      <c r="F45" s="80"/>
      <c r="G45" s="54">
        <f t="shared" si="1"/>
        <v>0</v>
      </c>
    </row>
    <row r="46" spans="2:7" x14ac:dyDescent="0.35">
      <c r="B46" s="14">
        <v>13</v>
      </c>
      <c r="C46" s="49" t="s">
        <v>58</v>
      </c>
      <c r="D46" s="15" t="s">
        <v>9</v>
      </c>
      <c r="E46" s="77">
        <v>49</v>
      </c>
      <c r="F46" s="80"/>
      <c r="G46" s="54">
        <f t="shared" si="1"/>
        <v>0</v>
      </c>
    </row>
    <row r="47" spans="2:7" x14ac:dyDescent="0.35">
      <c r="B47" s="14">
        <v>14</v>
      </c>
      <c r="C47" s="49" t="s">
        <v>59</v>
      </c>
      <c r="D47" s="15" t="s">
        <v>9</v>
      </c>
      <c r="E47" s="77">
        <v>98</v>
      </c>
      <c r="F47" s="80"/>
      <c r="G47" s="54">
        <f t="shared" si="1"/>
        <v>0</v>
      </c>
    </row>
    <row r="48" spans="2:7" x14ac:dyDescent="0.35">
      <c r="B48" s="14">
        <v>15</v>
      </c>
      <c r="C48" s="49" t="s">
        <v>60</v>
      </c>
      <c r="D48" s="15" t="s">
        <v>9</v>
      </c>
      <c r="E48" s="77">
        <v>45</v>
      </c>
      <c r="F48" s="80"/>
      <c r="G48" s="54">
        <f t="shared" si="1"/>
        <v>0</v>
      </c>
    </row>
    <row r="49" spans="2:7" x14ac:dyDescent="0.35">
      <c r="B49" s="14">
        <v>16</v>
      </c>
      <c r="C49" s="50" t="s">
        <v>161</v>
      </c>
      <c r="D49" s="15" t="s">
        <v>9</v>
      </c>
      <c r="E49" s="77">
        <v>800</v>
      </c>
      <c r="F49" s="80"/>
      <c r="G49" s="54">
        <f t="shared" si="1"/>
        <v>0</v>
      </c>
    </row>
    <row r="50" spans="2:7" x14ac:dyDescent="0.35">
      <c r="B50" s="14">
        <v>17</v>
      </c>
      <c r="C50" s="49" t="s">
        <v>61</v>
      </c>
      <c r="D50" s="15" t="s">
        <v>9</v>
      </c>
      <c r="E50" s="77">
        <v>2</v>
      </c>
      <c r="F50" s="80"/>
      <c r="G50" s="54">
        <f t="shared" si="1"/>
        <v>0</v>
      </c>
    </row>
    <row r="51" spans="2:7" ht="29" x14ac:dyDescent="0.35">
      <c r="B51" s="14">
        <v>18</v>
      </c>
      <c r="C51" s="49" t="s">
        <v>62</v>
      </c>
      <c r="D51" s="15" t="s">
        <v>9</v>
      </c>
      <c r="E51" s="77">
        <v>1</v>
      </c>
      <c r="F51" s="80"/>
      <c r="G51" s="54">
        <f t="shared" si="1"/>
        <v>0</v>
      </c>
    </row>
    <row r="52" spans="2:7" x14ac:dyDescent="0.35">
      <c r="B52" s="14">
        <v>19</v>
      </c>
      <c r="C52" s="50" t="s">
        <v>63</v>
      </c>
      <c r="D52" s="15" t="s">
        <v>9</v>
      </c>
      <c r="E52" s="77">
        <v>49</v>
      </c>
      <c r="F52" s="80"/>
      <c r="G52" s="54">
        <f t="shared" si="1"/>
        <v>0</v>
      </c>
    </row>
    <row r="53" spans="2:7" x14ac:dyDescent="0.35">
      <c r="B53" s="14">
        <v>20</v>
      </c>
      <c r="C53" s="50" t="s">
        <v>168</v>
      </c>
      <c r="D53" s="15" t="s">
        <v>9</v>
      </c>
      <c r="E53" s="77">
        <v>1</v>
      </c>
      <c r="F53" s="80"/>
      <c r="G53" s="54">
        <f t="shared" si="1"/>
        <v>0</v>
      </c>
    </row>
    <row r="54" spans="2:7" x14ac:dyDescent="0.35">
      <c r="B54" s="14">
        <v>21</v>
      </c>
      <c r="C54" s="50" t="s">
        <v>64</v>
      </c>
      <c r="D54" s="15" t="s">
        <v>9</v>
      </c>
      <c r="E54" s="77">
        <v>1</v>
      </c>
      <c r="F54" s="80"/>
      <c r="G54" s="54">
        <f t="shared" si="1"/>
        <v>0</v>
      </c>
    </row>
    <row r="55" spans="2:7" x14ac:dyDescent="0.35">
      <c r="B55" s="137" t="s">
        <v>19</v>
      </c>
      <c r="C55" s="138"/>
      <c r="D55" s="138"/>
      <c r="E55" s="138"/>
      <c r="F55" s="139"/>
      <c r="G55" s="55">
        <f>SUM(G34:G54)</f>
        <v>0</v>
      </c>
    </row>
    <row r="56" spans="2:7" x14ac:dyDescent="0.35">
      <c r="B56" s="137" t="s">
        <v>65</v>
      </c>
      <c r="C56" s="138"/>
      <c r="D56" s="138"/>
      <c r="E56" s="139"/>
      <c r="F56" s="56">
        <v>0.12</v>
      </c>
      <c r="G56" s="55">
        <f>G55*F56</f>
        <v>0</v>
      </c>
    </row>
    <row r="57" spans="2:7" x14ac:dyDescent="0.35">
      <c r="B57" s="137" t="s">
        <v>35</v>
      </c>
      <c r="C57" s="138"/>
      <c r="D57" s="138"/>
      <c r="E57" s="139"/>
      <c r="F57" s="56">
        <v>0.08</v>
      </c>
      <c r="G57" s="55">
        <f>G55*F57</f>
        <v>0</v>
      </c>
    </row>
    <row r="58" spans="2:7" x14ac:dyDescent="0.35">
      <c r="B58" s="137" t="s">
        <v>21</v>
      </c>
      <c r="C58" s="138"/>
      <c r="D58" s="138"/>
      <c r="E58" s="138"/>
      <c r="F58" s="139"/>
      <c r="G58" s="55">
        <f>G55+G56+G57</f>
        <v>0</v>
      </c>
    </row>
    <row r="60" spans="2:7" x14ac:dyDescent="0.35">
      <c r="B60" s="136" t="s">
        <v>333</v>
      </c>
      <c r="C60" s="136"/>
      <c r="D60" s="136"/>
      <c r="E60" s="136"/>
      <c r="F60" s="136"/>
      <c r="G60" s="100">
        <f>G30+G58</f>
        <v>0</v>
      </c>
    </row>
  </sheetData>
  <mergeCells count="11">
    <mergeCell ref="B4:G4"/>
    <mergeCell ref="B28:F28"/>
    <mergeCell ref="B29:E29"/>
    <mergeCell ref="B30:F30"/>
    <mergeCell ref="B2:G2"/>
    <mergeCell ref="B60:F60"/>
    <mergeCell ref="B32:G32"/>
    <mergeCell ref="B55:F55"/>
    <mergeCell ref="B56:E56"/>
    <mergeCell ref="B57:E57"/>
    <mergeCell ref="B58:F5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DE8C4-95C7-432F-97FA-924F16C04458}">
  <dimension ref="B2:G75"/>
  <sheetViews>
    <sheetView topLeftCell="A54" zoomScale="80" zoomScaleNormal="80" workbookViewId="0">
      <selection activeCell="C75" sqref="C75"/>
    </sheetView>
  </sheetViews>
  <sheetFormatPr baseColWidth="10" defaultColWidth="11.453125" defaultRowHeight="14.5" x14ac:dyDescent="0.35"/>
  <cols>
    <col min="1" max="1" width="4.453125" customWidth="1"/>
    <col min="2" max="2" width="6.54296875" style="2" customWidth="1"/>
    <col min="3" max="3" width="68.54296875" style="9" bestFit="1" customWidth="1"/>
    <col min="4" max="4" width="8.1796875" style="2" bestFit="1" customWidth="1"/>
    <col min="5" max="5" width="7.81640625" style="2" customWidth="1"/>
    <col min="6" max="6" width="19.1796875" bestFit="1" customWidth="1"/>
    <col min="7" max="7" width="23.1796875" bestFit="1" customWidth="1"/>
    <col min="9" max="9" width="54.7265625" customWidth="1"/>
    <col min="10" max="10" width="44" customWidth="1"/>
  </cols>
  <sheetData>
    <row r="2" spans="2:7" ht="31.5" customHeight="1" x14ac:dyDescent="0.35">
      <c r="B2" s="147" t="s">
        <v>76</v>
      </c>
      <c r="C2" s="148"/>
      <c r="D2" s="148"/>
      <c r="E2" s="148"/>
      <c r="F2" s="148"/>
      <c r="G2" s="148"/>
    </row>
    <row r="3" spans="2:7" ht="16.5" customHeight="1" x14ac:dyDescent="0.35">
      <c r="B3"/>
      <c r="C3"/>
      <c r="D3"/>
      <c r="E3"/>
    </row>
    <row r="4" spans="2:7" x14ac:dyDescent="0.35">
      <c r="B4"/>
      <c r="C4"/>
      <c r="D4"/>
      <c r="E4"/>
    </row>
    <row r="5" spans="2:7" x14ac:dyDescent="0.35">
      <c r="B5" s="132" t="s">
        <v>1</v>
      </c>
      <c r="C5" s="132"/>
      <c r="D5" s="132"/>
      <c r="E5" s="132"/>
      <c r="F5" s="132"/>
      <c r="G5" s="132"/>
    </row>
    <row r="6" spans="2:7" x14ac:dyDescent="0.35">
      <c r="B6" s="5" t="s">
        <v>2</v>
      </c>
      <c r="C6" s="6" t="s">
        <v>3</v>
      </c>
      <c r="D6" s="4" t="s">
        <v>4</v>
      </c>
      <c r="E6" s="4" t="s">
        <v>5</v>
      </c>
      <c r="F6" s="6" t="s">
        <v>6</v>
      </c>
      <c r="G6" s="6" t="s">
        <v>7</v>
      </c>
    </row>
    <row r="7" spans="2:7" hidden="1" x14ac:dyDescent="0.35">
      <c r="B7" s="7">
        <v>1</v>
      </c>
      <c r="C7" s="8" t="s">
        <v>176</v>
      </c>
      <c r="D7" s="7" t="s">
        <v>9</v>
      </c>
      <c r="E7" s="47">
        <f>2-2</f>
        <v>0</v>
      </c>
      <c r="F7" s="61">
        <v>8405871</v>
      </c>
      <c r="G7" s="57">
        <f>+F7*E7</f>
        <v>0</v>
      </c>
    </row>
    <row r="8" spans="2:7" x14ac:dyDescent="0.35">
      <c r="B8" s="7">
        <v>1</v>
      </c>
      <c r="C8" s="8" t="s">
        <v>177</v>
      </c>
      <c r="D8" s="7" t="s">
        <v>9</v>
      </c>
      <c r="E8" s="19">
        <v>3</v>
      </c>
      <c r="F8" s="61"/>
      <c r="G8" s="57">
        <f t="shared" ref="G8:G30" si="0">+F8*E8</f>
        <v>0</v>
      </c>
    </row>
    <row r="9" spans="2:7" x14ac:dyDescent="0.35">
      <c r="B9" s="7">
        <v>2</v>
      </c>
      <c r="C9" s="8" t="s">
        <v>178</v>
      </c>
      <c r="D9" s="7" t="s">
        <v>9</v>
      </c>
      <c r="E9" s="7">
        <v>8</v>
      </c>
      <c r="F9" s="61"/>
      <c r="G9" s="57">
        <f t="shared" si="0"/>
        <v>0</v>
      </c>
    </row>
    <row r="10" spans="2:7" hidden="1" x14ac:dyDescent="0.35">
      <c r="B10" s="7">
        <f>B9+1</f>
        <v>3</v>
      </c>
      <c r="C10" s="8" t="s">
        <v>179</v>
      </c>
      <c r="D10" s="7" t="s">
        <v>9</v>
      </c>
      <c r="E10" s="47">
        <f>1-1</f>
        <v>0</v>
      </c>
      <c r="F10" s="61"/>
      <c r="G10" s="57">
        <f t="shared" si="0"/>
        <v>0</v>
      </c>
    </row>
    <row r="11" spans="2:7" ht="29" hidden="1" x14ac:dyDescent="0.35">
      <c r="B11" s="7">
        <f t="shared" ref="B11:B26" si="1">B10+1</f>
        <v>4</v>
      </c>
      <c r="C11" s="8" t="s">
        <v>180</v>
      </c>
      <c r="D11" s="7" t="s">
        <v>9</v>
      </c>
      <c r="E11" s="47">
        <f>1-1</f>
        <v>0</v>
      </c>
      <c r="F11" s="61"/>
      <c r="G11" s="57">
        <f t="shared" si="0"/>
        <v>0</v>
      </c>
    </row>
    <row r="12" spans="2:7" x14ac:dyDescent="0.35">
      <c r="B12" s="7">
        <v>3</v>
      </c>
      <c r="C12" s="8" t="s">
        <v>181</v>
      </c>
      <c r="D12" s="7" t="s">
        <v>9</v>
      </c>
      <c r="E12" s="7">
        <v>1</v>
      </c>
      <c r="F12" s="61"/>
      <c r="G12" s="57">
        <f t="shared" si="0"/>
        <v>0</v>
      </c>
    </row>
    <row r="13" spans="2:7" x14ac:dyDescent="0.35">
      <c r="B13" s="7">
        <v>3</v>
      </c>
      <c r="C13" s="8" t="s">
        <v>182</v>
      </c>
      <c r="D13" s="7" t="s">
        <v>9</v>
      </c>
      <c r="E13" s="7">
        <v>2</v>
      </c>
      <c r="F13" s="61"/>
      <c r="G13" s="57">
        <f t="shared" si="0"/>
        <v>0</v>
      </c>
    </row>
    <row r="14" spans="2:7" x14ac:dyDescent="0.35">
      <c r="B14" s="7">
        <v>4</v>
      </c>
      <c r="C14" s="8" t="s">
        <v>183</v>
      </c>
      <c r="D14" s="7" t="s">
        <v>9</v>
      </c>
      <c r="E14" s="7">
        <v>2</v>
      </c>
      <c r="F14" s="61"/>
      <c r="G14" s="57">
        <f t="shared" si="0"/>
        <v>0</v>
      </c>
    </row>
    <row r="15" spans="2:7" x14ac:dyDescent="0.35">
      <c r="B15" s="7">
        <f t="shared" ref="B15" si="2">B14+1</f>
        <v>5</v>
      </c>
      <c r="C15" s="8" t="s">
        <v>184</v>
      </c>
      <c r="D15" s="7" t="s">
        <v>9</v>
      </c>
      <c r="E15" s="7">
        <v>2</v>
      </c>
      <c r="F15" s="61"/>
      <c r="G15" s="57">
        <f t="shared" si="0"/>
        <v>0</v>
      </c>
    </row>
    <row r="16" spans="2:7" x14ac:dyDescent="0.35">
      <c r="B16" s="7">
        <f t="shared" si="1"/>
        <v>6</v>
      </c>
      <c r="C16" s="8" t="s">
        <v>185</v>
      </c>
      <c r="D16" s="7" t="s">
        <v>9</v>
      </c>
      <c r="E16" s="7">
        <v>96</v>
      </c>
      <c r="F16" s="61"/>
      <c r="G16" s="57">
        <f t="shared" si="0"/>
        <v>0</v>
      </c>
    </row>
    <row r="17" spans="2:7" hidden="1" x14ac:dyDescent="0.35">
      <c r="B17" s="7">
        <v>4</v>
      </c>
      <c r="C17" s="8" t="s">
        <v>186</v>
      </c>
      <c r="D17" s="7" t="s">
        <v>9</v>
      </c>
      <c r="E17" s="47">
        <f>4-4</f>
        <v>0</v>
      </c>
      <c r="F17" s="61"/>
      <c r="G17" s="57">
        <f t="shared" si="0"/>
        <v>0</v>
      </c>
    </row>
    <row r="18" spans="2:7" x14ac:dyDescent="0.35">
      <c r="B18" s="7">
        <v>5</v>
      </c>
      <c r="C18" s="8" t="s">
        <v>187</v>
      </c>
      <c r="D18" s="7" t="s">
        <v>9</v>
      </c>
      <c r="E18" s="7">
        <v>1</v>
      </c>
      <c r="F18" s="61"/>
      <c r="G18" s="57">
        <f t="shared" si="0"/>
        <v>0</v>
      </c>
    </row>
    <row r="19" spans="2:7" x14ac:dyDescent="0.35">
      <c r="B19" s="7">
        <v>6</v>
      </c>
      <c r="C19" s="8" t="s">
        <v>77</v>
      </c>
      <c r="D19" s="7" t="s">
        <v>9</v>
      </c>
      <c r="E19" s="7">
        <v>6</v>
      </c>
      <c r="F19" s="61"/>
      <c r="G19" s="57">
        <f t="shared" si="0"/>
        <v>0</v>
      </c>
    </row>
    <row r="20" spans="2:7" x14ac:dyDescent="0.35">
      <c r="B20" s="7">
        <f t="shared" ref="B20" si="3">B19+1</f>
        <v>7</v>
      </c>
      <c r="C20" s="8" t="s">
        <v>78</v>
      </c>
      <c r="D20" s="7" t="s">
        <v>9</v>
      </c>
      <c r="E20" s="7">
        <v>1</v>
      </c>
      <c r="F20" s="61"/>
      <c r="G20" s="57">
        <f t="shared" si="0"/>
        <v>0</v>
      </c>
    </row>
    <row r="21" spans="2:7" x14ac:dyDescent="0.35">
      <c r="B21" s="7">
        <f t="shared" si="1"/>
        <v>8</v>
      </c>
      <c r="C21" s="8" t="s">
        <v>188</v>
      </c>
      <c r="D21" s="7" t="s">
        <v>9</v>
      </c>
      <c r="E21" s="7">
        <v>1</v>
      </c>
      <c r="F21" s="61"/>
      <c r="G21" s="57">
        <f t="shared" si="0"/>
        <v>0</v>
      </c>
    </row>
    <row r="22" spans="2:7" hidden="1" x14ac:dyDescent="0.35">
      <c r="B22" s="7">
        <v>5</v>
      </c>
      <c r="C22" s="8" t="s">
        <v>189</v>
      </c>
      <c r="D22" s="7" t="s">
        <v>9</v>
      </c>
      <c r="E22" s="47">
        <f>3-3</f>
        <v>0</v>
      </c>
      <c r="F22" s="61"/>
      <c r="G22" s="57">
        <f t="shared" si="0"/>
        <v>0</v>
      </c>
    </row>
    <row r="23" spans="2:7" ht="29" x14ac:dyDescent="0.35">
      <c r="B23" s="7">
        <v>7</v>
      </c>
      <c r="C23" s="8" t="s">
        <v>190</v>
      </c>
      <c r="D23" s="7" t="s">
        <v>9</v>
      </c>
      <c r="E23" s="7">
        <v>1</v>
      </c>
      <c r="F23" s="61"/>
      <c r="G23" s="57">
        <f t="shared" si="0"/>
        <v>0</v>
      </c>
    </row>
    <row r="24" spans="2:7" x14ac:dyDescent="0.35">
      <c r="B24" s="7">
        <v>8</v>
      </c>
      <c r="C24" s="8" t="s">
        <v>70</v>
      </c>
      <c r="D24" s="7" t="s">
        <v>9</v>
      </c>
      <c r="E24" s="7">
        <v>1</v>
      </c>
      <c r="F24" s="61"/>
      <c r="G24" s="57">
        <f t="shared" si="0"/>
        <v>0</v>
      </c>
    </row>
    <row r="25" spans="2:7" ht="29" x14ac:dyDescent="0.35">
      <c r="B25" s="7">
        <f t="shared" ref="B25" si="4">B24+1</f>
        <v>9</v>
      </c>
      <c r="C25" s="8" t="s">
        <v>191</v>
      </c>
      <c r="D25" s="7" t="s">
        <v>9</v>
      </c>
      <c r="E25" s="7">
        <v>1</v>
      </c>
      <c r="F25" s="61"/>
      <c r="G25" s="57">
        <f t="shared" si="0"/>
        <v>0</v>
      </c>
    </row>
    <row r="26" spans="2:7" x14ac:dyDescent="0.35">
      <c r="B26" s="7">
        <f t="shared" si="1"/>
        <v>10</v>
      </c>
      <c r="C26" s="8" t="s">
        <v>79</v>
      </c>
      <c r="D26" s="7" t="s">
        <v>66</v>
      </c>
      <c r="E26" s="7">
        <v>120</v>
      </c>
      <c r="F26" s="61"/>
      <c r="G26" s="57">
        <f t="shared" si="0"/>
        <v>0</v>
      </c>
    </row>
    <row r="27" spans="2:7" x14ac:dyDescent="0.35">
      <c r="B27" s="7">
        <v>6</v>
      </c>
      <c r="C27" s="8" t="s">
        <v>80</v>
      </c>
      <c r="D27" s="7" t="s">
        <v>66</v>
      </c>
      <c r="E27" s="7">
        <f>1500+300</f>
        <v>1800</v>
      </c>
      <c r="F27" s="61"/>
      <c r="G27" s="57">
        <f t="shared" si="0"/>
        <v>0</v>
      </c>
    </row>
    <row r="28" spans="2:7" x14ac:dyDescent="0.35">
      <c r="B28" s="7">
        <v>9</v>
      </c>
      <c r="C28" s="8" t="s">
        <v>67</v>
      </c>
      <c r="D28" s="7" t="s">
        <v>66</v>
      </c>
      <c r="E28" s="7">
        <v>150</v>
      </c>
      <c r="F28" s="61"/>
      <c r="G28" s="57">
        <f t="shared" si="0"/>
        <v>0</v>
      </c>
    </row>
    <row r="29" spans="2:7" x14ac:dyDescent="0.35">
      <c r="B29" s="7">
        <v>10</v>
      </c>
      <c r="C29" s="8" t="s">
        <v>68</v>
      </c>
      <c r="D29" s="7" t="s">
        <v>66</v>
      </c>
      <c r="E29" s="7">
        <v>80</v>
      </c>
      <c r="F29" s="61"/>
      <c r="G29" s="57">
        <f t="shared" si="0"/>
        <v>0</v>
      </c>
    </row>
    <row r="30" spans="2:7" x14ac:dyDescent="0.35">
      <c r="B30" s="7">
        <f t="shared" ref="B30" si="5">B29+1</f>
        <v>11</v>
      </c>
      <c r="C30" s="8" t="s">
        <v>69</v>
      </c>
      <c r="D30" s="7" t="s">
        <v>66</v>
      </c>
      <c r="E30" s="7">
        <v>100</v>
      </c>
      <c r="F30" s="61"/>
      <c r="G30" s="57">
        <f t="shared" si="0"/>
        <v>0</v>
      </c>
    </row>
    <row r="31" spans="2:7" x14ac:dyDescent="0.35">
      <c r="B31" s="143" t="s">
        <v>19</v>
      </c>
      <c r="C31" s="143"/>
      <c r="D31" s="143"/>
      <c r="E31" s="143"/>
      <c r="F31" s="143"/>
      <c r="G31" s="58">
        <f>SUM(G7:G30)</f>
        <v>0</v>
      </c>
    </row>
    <row r="32" spans="2:7" x14ac:dyDescent="0.35">
      <c r="B32" s="143" t="s">
        <v>20</v>
      </c>
      <c r="C32" s="143"/>
      <c r="D32" s="143"/>
      <c r="E32" s="143"/>
      <c r="F32" s="10">
        <v>0.19</v>
      </c>
      <c r="G32" s="58">
        <f>G31*F32</f>
        <v>0</v>
      </c>
    </row>
    <row r="33" spans="2:7" x14ac:dyDescent="0.35">
      <c r="B33" s="143" t="s">
        <v>21</v>
      </c>
      <c r="C33" s="143"/>
      <c r="D33" s="143"/>
      <c r="E33" s="143"/>
      <c r="F33" s="143"/>
      <c r="G33" s="58">
        <f>G31+G32</f>
        <v>0</v>
      </c>
    </row>
    <row r="35" spans="2:7" x14ac:dyDescent="0.35">
      <c r="B35" s="132" t="s">
        <v>22</v>
      </c>
      <c r="C35" s="132"/>
      <c r="D35" s="132"/>
      <c r="E35" s="132"/>
      <c r="F35" s="132"/>
      <c r="G35" s="132"/>
    </row>
    <row r="36" spans="2:7" x14ac:dyDescent="0.35">
      <c r="B36" s="5" t="s">
        <v>2</v>
      </c>
      <c r="C36" s="6" t="s">
        <v>3</v>
      </c>
      <c r="D36" s="4" t="s">
        <v>4</v>
      </c>
      <c r="E36" s="4" t="s">
        <v>5</v>
      </c>
      <c r="F36" s="6" t="s">
        <v>6</v>
      </c>
      <c r="G36" s="6" t="s">
        <v>7</v>
      </c>
    </row>
    <row r="37" spans="2:7" hidden="1" x14ac:dyDescent="0.35">
      <c r="B37" s="7">
        <v>1</v>
      </c>
      <c r="C37" s="8" t="s">
        <v>192</v>
      </c>
      <c r="D37" s="7" t="s">
        <v>9</v>
      </c>
      <c r="E37" s="47">
        <f>2-2</f>
        <v>0</v>
      </c>
      <c r="F37" s="61">
        <v>513545</v>
      </c>
      <c r="G37" s="57">
        <f t="shared" ref="G37:G61" si="6">+F37*E37</f>
        <v>0</v>
      </c>
    </row>
    <row r="38" spans="2:7" x14ac:dyDescent="0.35">
      <c r="B38" s="7">
        <v>1</v>
      </c>
      <c r="C38" s="8" t="s">
        <v>193</v>
      </c>
      <c r="D38" s="7" t="s">
        <v>9</v>
      </c>
      <c r="E38" s="19">
        <v>3</v>
      </c>
      <c r="F38" s="61"/>
      <c r="G38" s="57">
        <f t="shared" si="6"/>
        <v>0</v>
      </c>
    </row>
    <row r="39" spans="2:7" x14ac:dyDescent="0.35">
      <c r="B39" s="7">
        <v>2</v>
      </c>
      <c r="C39" s="8" t="s">
        <v>194</v>
      </c>
      <c r="D39" s="7" t="s">
        <v>9</v>
      </c>
      <c r="E39" s="19">
        <v>8</v>
      </c>
      <c r="F39" s="61"/>
      <c r="G39" s="57">
        <f t="shared" si="6"/>
        <v>0</v>
      </c>
    </row>
    <row r="40" spans="2:7" hidden="1" x14ac:dyDescent="0.35">
      <c r="B40" s="7">
        <f t="shared" ref="B40:B61" si="7">+B39+1</f>
        <v>3</v>
      </c>
      <c r="C40" s="8" t="s">
        <v>195</v>
      </c>
      <c r="D40" s="7" t="s">
        <v>9</v>
      </c>
      <c r="E40" s="19">
        <f>1-1</f>
        <v>0</v>
      </c>
      <c r="F40" s="61"/>
      <c r="G40" s="57">
        <f t="shared" si="6"/>
        <v>0</v>
      </c>
    </row>
    <row r="41" spans="2:7" ht="29" hidden="1" x14ac:dyDescent="0.35">
      <c r="B41" s="7">
        <f t="shared" si="7"/>
        <v>4</v>
      </c>
      <c r="C41" s="8" t="s">
        <v>196</v>
      </c>
      <c r="D41" s="7" t="s">
        <v>9</v>
      </c>
      <c r="E41" s="19">
        <f>1-1</f>
        <v>0</v>
      </c>
      <c r="F41" s="61"/>
      <c r="G41" s="57">
        <f t="shared" si="6"/>
        <v>0</v>
      </c>
    </row>
    <row r="42" spans="2:7" x14ac:dyDescent="0.35">
      <c r="B42" s="7">
        <v>3</v>
      </c>
      <c r="C42" s="8" t="s">
        <v>181</v>
      </c>
      <c r="D42" s="7" t="s">
        <v>9</v>
      </c>
      <c r="E42" s="19">
        <v>1</v>
      </c>
      <c r="F42" s="61"/>
      <c r="G42" s="57">
        <f t="shared" si="6"/>
        <v>0</v>
      </c>
    </row>
    <row r="43" spans="2:7" x14ac:dyDescent="0.35">
      <c r="B43" s="7">
        <v>3</v>
      </c>
      <c r="C43" s="8" t="s">
        <v>197</v>
      </c>
      <c r="D43" s="7" t="s">
        <v>66</v>
      </c>
      <c r="E43" s="19">
        <v>2</v>
      </c>
      <c r="F43" s="61"/>
      <c r="G43" s="57">
        <f t="shared" si="6"/>
        <v>0</v>
      </c>
    </row>
    <row r="44" spans="2:7" x14ac:dyDescent="0.35">
      <c r="B44" s="7">
        <v>4</v>
      </c>
      <c r="C44" s="8" t="s">
        <v>198</v>
      </c>
      <c r="D44" s="7" t="s">
        <v>66</v>
      </c>
      <c r="E44" s="19">
        <v>2</v>
      </c>
      <c r="F44" s="61"/>
      <c r="G44" s="57">
        <f t="shared" si="6"/>
        <v>0</v>
      </c>
    </row>
    <row r="45" spans="2:7" x14ac:dyDescent="0.35">
      <c r="B45" s="7">
        <f t="shared" si="7"/>
        <v>5</v>
      </c>
      <c r="C45" s="8" t="s">
        <v>199</v>
      </c>
      <c r="D45" s="7" t="s">
        <v>66</v>
      </c>
      <c r="E45" s="19">
        <f>2-1</f>
        <v>1</v>
      </c>
      <c r="F45" s="61"/>
      <c r="G45" s="57">
        <f t="shared" si="6"/>
        <v>0</v>
      </c>
    </row>
    <row r="46" spans="2:7" x14ac:dyDescent="0.35">
      <c r="B46" s="7">
        <f t="shared" si="7"/>
        <v>6</v>
      </c>
      <c r="C46" s="8" t="s">
        <v>200</v>
      </c>
      <c r="D46" s="7" t="s">
        <v>66</v>
      </c>
      <c r="E46" s="7">
        <v>96</v>
      </c>
      <c r="F46" s="61"/>
      <c r="G46" s="57">
        <f t="shared" si="6"/>
        <v>0</v>
      </c>
    </row>
    <row r="47" spans="2:7" hidden="1" x14ac:dyDescent="0.35">
      <c r="B47" s="7">
        <v>4</v>
      </c>
      <c r="C47" s="8" t="s">
        <v>201</v>
      </c>
      <c r="D47" s="7" t="s">
        <v>66</v>
      </c>
      <c r="E47" s="47">
        <f>4-4</f>
        <v>0</v>
      </c>
      <c r="F47" s="61"/>
      <c r="G47" s="57">
        <f t="shared" si="6"/>
        <v>0</v>
      </c>
    </row>
    <row r="48" spans="2:7" x14ac:dyDescent="0.35">
      <c r="B48" s="7">
        <v>5</v>
      </c>
      <c r="C48" s="8" t="s">
        <v>202</v>
      </c>
      <c r="D48" s="7" t="s">
        <v>9</v>
      </c>
      <c r="E48" s="7">
        <v>1</v>
      </c>
      <c r="F48" s="61"/>
      <c r="G48" s="57">
        <f t="shared" si="6"/>
        <v>0</v>
      </c>
    </row>
    <row r="49" spans="2:7" x14ac:dyDescent="0.35">
      <c r="B49" s="7">
        <v>6</v>
      </c>
      <c r="C49" s="8" t="s">
        <v>81</v>
      </c>
      <c r="D49" s="7" t="s">
        <v>9</v>
      </c>
      <c r="E49" s="7">
        <v>6</v>
      </c>
      <c r="F49" s="61"/>
      <c r="G49" s="57">
        <f t="shared" si="6"/>
        <v>0</v>
      </c>
    </row>
    <row r="50" spans="2:7" x14ac:dyDescent="0.35">
      <c r="B50" s="7">
        <f t="shared" si="7"/>
        <v>7</v>
      </c>
      <c r="C50" s="8" t="s">
        <v>82</v>
      </c>
      <c r="D50" s="7" t="s">
        <v>9</v>
      </c>
      <c r="E50" s="7">
        <v>1</v>
      </c>
      <c r="F50" s="61"/>
      <c r="G50" s="57">
        <f t="shared" si="6"/>
        <v>0</v>
      </c>
    </row>
    <row r="51" spans="2:7" x14ac:dyDescent="0.35">
      <c r="B51" s="7">
        <f t="shared" si="7"/>
        <v>8</v>
      </c>
      <c r="C51" s="8" t="s">
        <v>203</v>
      </c>
      <c r="D51" s="7" t="s">
        <v>9</v>
      </c>
      <c r="E51" s="7">
        <v>1</v>
      </c>
      <c r="F51" s="61"/>
      <c r="G51" s="57">
        <f t="shared" si="6"/>
        <v>0</v>
      </c>
    </row>
    <row r="52" spans="2:7" hidden="1" x14ac:dyDescent="0.35">
      <c r="B52" s="7">
        <v>5</v>
      </c>
      <c r="C52" s="8" t="s">
        <v>204</v>
      </c>
      <c r="D52" s="7" t="s">
        <v>9</v>
      </c>
      <c r="E52" s="47">
        <f>3-3</f>
        <v>0</v>
      </c>
      <c r="F52" s="61"/>
      <c r="G52" s="57">
        <f t="shared" si="6"/>
        <v>0</v>
      </c>
    </row>
    <row r="53" spans="2:7" ht="29" x14ac:dyDescent="0.35">
      <c r="B53" s="7">
        <v>7</v>
      </c>
      <c r="C53" s="8" t="s">
        <v>205</v>
      </c>
      <c r="D53" s="7" t="s">
        <v>9</v>
      </c>
      <c r="E53" s="7">
        <v>1</v>
      </c>
      <c r="F53" s="61"/>
      <c r="G53" s="57">
        <f t="shared" si="6"/>
        <v>0</v>
      </c>
    </row>
    <row r="54" spans="2:7" x14ac:dyDescent="0.35">
      <c r="B54" s="7">
        <v>8</v>
      </c>
      <c r="C54" s="8" t="s">
        <v>74</v>
      </c>
      <c r="D54" s="7" t="s">
        <v>9</v>
      </c>
      <c r="E54" s="7">
        <v>1</v>
      </c>
      <c r="F54" s="61"/>
      <c r="G54" s="57">
        <f t="shared" si="6"/>
        <v>0</v>
      </c>
    </row>
    <row r="55" spans="2:7" ht="29" x14ac:dyDescent="0.35">
      <c r="B55" s="7">
        <f t="shared" si="7"/>
        <v>9</v>
      </c>
      <c r="C55" s="8" t="s">
        <v>206</v>
      </c>
      <c r="D55" s="7" t="s">
        <v>9</v>
      </c>
      <c r="E55" s="7">
        <v>1</v>
      </c>
      <c r="F55" s="61"/>
      <c r="G55" s="57">
        <f t="shared" si="6"/>
        <v>0</v>
      </c>
    </row>
    <row r="56" spans="2:7" x14ac:dyDescent="0.35">
      <c r="B56" s="7">
        <f t="shared" si="7"/>
        <v>10</v>
      </c>
      <c r="C56" s="8" t="s">
        <v>83</v>
      </c>
      <c r="D56" s="7" t="s">
        <v>66</v>
      </c>
      <c r="E56" s="7">
        <v>120</v>
      </c>
      <c r="F56" s="61"/>
      <c r="G56" s="57">
        <f t="shared" si="6"/>
        <v>0</v>
      </c>
    </row>
    <row r="57" spans="2:7" x14ac:dyDescent="0.35">
      <c r="B57" s="7">
        <v>6</v>
      </c>
      <c r="C57" s="8" t="s">
        <v>84</v>
      </c>
      <c r="D57" s="7" t="s">
        <v>66</v>
      </c>
      <c r="E57" s="7">
        <f>1500+300</f>
        <v>1800</v>
      </c>
      <c r="F57" s="61"/>
      <c r="G57" s="57">
        <f t="shared" si="6"/>
        <v>0</v>
      </c>
    </row>
    <row r="58" spans="2:7" x14ac:dyDescent="0.35">
      <c r="B58" s="7">
        <v>9</v>
      </c>
      <c r="C58" s="8" t="s">
        <v>71</v>
      </c>
      <c r="D58" s="7" t="s">
        <v>66</v>
      </c>
      <c r="E58" s="7">
        <v>150</v>
      </c>
      <c r="F58" s="61"/>
      <c r="G58" s="57">
        <f t="shared" si="6"/>
        <v>0</v>
      </c>
    </row>
    <row r="59" spans="2:7" x14ac:dyDescent="0.35">
      <c r="B59" s="7">
        <v>10</v>
      </c>
      <c r="C59" s="8" t="s">
        <v>72</v>
      </c>
      <c r="D59" s="7" t="s">
        <v>66</v>
      </c>
      <c r="E59" s="7">
        <v>80</v>
      </c>
      <c r="F59" s="61"/>
      <c r="G59" s="57">
        <f t="shared" si="6"/>
        <v>0</v>
      </c>
    </row>
    <row r="60" spans="2:7" x14ac:dyDescent="0.35">
      <c r="B60" s="7">
        <f t="shared" si="7"/>
        <v>11</v>
      </c>
      <c r="C60" s="8" t="s">
        <v>73</v>
      </c>
      <c r="D60" s="7" t="s">
        <v>66</v>
      </c>
      <c r="E60" s="7">
        <v>100</v>
      </c>
      <c r="F60" s="61"/>
      <c r="G60" s="57">
        <f t="shared" si="6"/>
        <v>0</v>
      </c>
    </row>
    <row r="61" spans="2:7" x14ac:dyDescent="0.35">
      <c r="B61" s="7">
        <f t="shared" si="7"/>
        <v>12</v>
      </c>
      <c r="C61" s="8" t="s">
        <v>85</v>
      </c>
      <c r="D61" s="7" t="s">
        <v>15</v>
      </c>
      <c r="E61" s="7">
        <v>1</v>
      </c>
      <c r="F61" s="61"/>
      <c r="G61" s="57">
        <f t="shared" si="6"/>
        <v>0</v>
      </c>
    </row>
    <row r="62" spans="2:7" x14ac:dyDescent="0.35">
      <c r="B62" s="143" t="s">
        <v>19</v>
      </c>
      <c r="C62" s="143"/>
      <c r="D62" s="143"/>
      <c r="E62" s="143"/>
      <c r="F62" s="143"/>
      <c r="G62" s="58">
        <f>SUM(G37:G61)</f>
        <v>0</v>
      </c>
    </row>
    <row r="63" spans="2:7" x14ac:dyDescent="0.35">
      <c r="B63" s="143" t="s">
        <v>75</v>
      </c>
      <c r="C63" s="143"/>
      <c r="D63" s="143"/>
      <c r="E63" s="143"/>
      <c r="F63" s="22">
        <v>0.14000000000000001</v>
      </c>
      <c r="G63" s="58">
        <f>G62*F63</f>
        <v>0</v>
      </c>
    </row>
    <row r="64" spans="2:7" x14ac:dyDescent="0.35">
      <c r="B64" s="144" t="s">
        <v>35</v>
      </c>
      <c r="C64" s="145"/>
      <c r="D64" s="145"/>
      <c r="E64" s="146"/>
      <c r="F64" s="22">
        <v>0.06</v>
      </c>
      <c r="G64" s="58">
        <f>G62*F64</f>
        <v>0</v>
      </c>
    </row>
    <row r="65" spans="2:7" x14ac:dyDescent="0.35">
      <c r="B65" s="143" t="s">
        <v>21</v>
      </c>
      <c r="C65" s="143"/>
      <c r="D65" s="143"/>
      <c r="E65" s="143"/>
      <c r="F65" s="143"/>
      <c r="G65" s="58">
        <f>G62+G63+G64</f>
        <v>0</v>
      </c>
    </row>
    <row r="67" spans="2:7" x14ac:dyDescent="0.35">
      <c r="B67" s="132" t="s">
        <v>334</v>
      </c>
      <c r="C67" s="132"/>
      <c r="D67" s="132"/>
      <c r="E67" s="132"/>
      <c r="F67" s="132"/>
      <c r="G67" s="101">
        <f>G33+G65</f>
        <v>0</v>
      </c>
    </row>
    <row r="70" spans="2:7" x14ac:dyDescent="0.35">
      <c r="C70" s="45" t="s">
        <v>174</v>
      </c>
      <c r="D70" s="46"/>
    </row>
    <row r="72" spans="2:7" x14ac:dyDescent="0.35">
      <c r="C72" s="141" t="s">
        <v>86</v>
      </c>
      <c r="D72" s="141"/>
      <c r="E72" s="141"/>
      <c r="F72" s="141"/>
      <c r="G72" s="141"/>
    </row>
    <row r="73" spans="2:7" x14ac:dyDescent="0.35">
      <c r="C73" s="142" t="s">
        <v>87</v>
      </c>
      <c r="D73" s="142"/>
      <c r="E73" s="142"/>
      <c r="F73" s="142"/>
      <c r="G73" s="142"/>
    </row>
    <row r="75" spans="2:7" ht="72.5" x14ac:dyDescent="0.35">
      <c r="C75" s="39" t="s">
        <v>172</v>
      </c>
    </row>
  </sheetData>
  <mergeCells count="13">
    <mergeCell ref="B5:G5"/>
    <mergeCell ref="B31:F31"/>
    <mergeCell ref="B32:E32"/>
    <mergeCell ref="B33:F33"/>
    <mergeCell ref="B2:G2"/>
    <mergeCell ref="C72:G72"/>
    <mergeCell ref="C73:G73"/>
    <mergeCell ref="B35:G35"/>
    <mergeCell ref="B62:F62"/>
    <mergeCell ref="B63:E63"/>
    <mergeCell ref="B64:E64"/>
    <mergeCell ref="B65:F65"/>
    <mergeCell ref="B67:F6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BC4FA-F958-48BD-8A8D-94B41D15CEAF}">
  <dimension ref="B2:G88"/>
  <sheetViews>
    <sheetView topLeftCell="A38" zoomScale="80" zoomScaleNormal="80" workbookViewId="0">
      <selection activeCell="I92" sqref="I92"/>
    </sheetView>
  </sheetViews>
  <sheetFormatPr baseColWidth="10" defaultColWidth="11.453125" defaultRowHeight="14.5" x14ac:dyDescent="0.35"/>
  <cols>
    <col min="1" max="1" width="4.453125" style="36" customWidth="1"/>
    <col min="2" max="2" width="5.7265625" style="2" customWidth="1"/>
    <col min="3" max="3" width="73.7265625" style="9" customWidth="1"/>
    <col min="4" max="4" width="8.1796875" style="2" bestFit="1" customWidth="1"/>
    <col min="5" max="5" width="7.81640625" style="2" customWidth="1"/>
    <col min="6" max="6" width="16.81640625" style="36" customWidth="1"/>
    <col min="7" max="7" width="22.81640625" style="36" bestFit="1" customWidth="1"/>
    <col min="8" max="8" width="10.26953125" style="36" customWidth="1"/>
    <col min="9" max="9" width="19" style="36" customWidth="1"/>
    <col min="10" max="16384" width="11.453125" style="36"/>
  </cols>
  <sheetData>
    <row r="2" spans="2:7" ht="31.5" customHeight="1" x14ac:dyDescent="0.35">
      <c r="B2" s="131" t="s">
        <v>88</v>
      </c>
      <c r="C2" s="132"/>
      <c r="D2" s="132"/>
      <c r="E2" s="132"/>
      <c r="F2" s="132"/>
      <c r="G2" s="132"/>
    </row>
    <row r="3" spans="2:7" ht="16.5" customHeight="1" x14ac:dyDescent="0.35">
      <c r="B3" s="36"/>
      <c r="C3" s="36"/>
      <c r="D3" s="36"/>
      <c r="E3" s="36"/>
    </row>
    <row r="4" spans="2:7" x14ac:dyDescent="0.35">
      <c r="B4" s="151" t="s">
        <v>89</v>
      </c>
      <c r="C4" s="151"/>
      <c r="D4" s="151"/>
      <c r="E4" s="151"/>
      <c r="F4" s="151"/>
      <c r="G4" s="151"/>
    </row>
    <row r="5" spans="2:7" x14ac:dyDescent="0.35">
      <c r="B5" s="103" t="s">
        <v>2</v>
      </c>
      <c r="C5" s="104" t="s">
        <v>3</v>
      </c>
      <c r="D5" s="105" t="s">
        <v>4</v>
      </c>
      <c r="E5" s="105" t="s">
        <v>5</v>
      </c>
      <c r="F5" s="104" t="s">
        <v>6</v>
      </c>
      <c r="G5" s="104" t="s">
        <v>7</v>
      </c>
    </row>
    <row r="6" spans="2:7" x14ac:dyDescent="0.35">
      <c r="B6" s="106">
        <v>1</v>
      </c>
      <c r="C6" s="107" t="s">
        <v>207</v>
      </c>
      <c r="D6" s="106" t="s">
        <v>90</v>
      </c>
      <c r="E6" s="106">
        <v>1</v>
      </c>
      <c r="F6" s="108"/>
      <c r="G6" s="108">
        <f>+F6*E6</f>
        <v>0</v>
      </c>
    </row>
    <row r="7" spans="2:7" x14ac:dyDescent="0.35">
      <c r="B7" s="152" t="s">
        <v>19</v>
      </c>
      <c r="C7" s="152"/>
      <c r="D7" s="152"/>
      <c r="E7" s="152"/>
      <c r="F7" s="152"/>
      <c r="G7" s="109">
        <f>SUM(G6:G6)</f>
        <v>0</v>
      </c>
    </row>
    <row r="8" spans="2:7" x14ac:dyDescent="0.35">
      <c r="B8" s="152" t="s">
        <v>65</v>
      </c>
      <c r="C8" s="152"/>
      <c r="D8" s="152"/>
      <c r="E8" s="152"/>
      <c r="F8" s="110">
        <v>0.12</v>
      </c>
      <c r="G8" s="109">
        <f>G7*F8</f>
        <v>0</v>
      </c>
    </row>
    <row r="9" spans="2:7" x14ac:dyDescent="0.35">
      <c r="B9" s="153" t="s">
        <v>35</v>
      </c>
      <c r="C9" s="154"/>
      <c r="D9" s="154"/>
      <c r="E9" s="155"/>
      <c r="F9" s="110">
        <v>0.08</v>
      </c>
      <c r="G9" s="109">
        <f>G7*F9</f>
        <v>0</v>
      </c>
    </row>
    <row r="10" spans="2:7" x14ac:dyDescent="0.35">
      <c r="B10" s="152" t="s">
        <v>21</v>
      </c>
      <c r="C10" s="152"/>
      <c r="D10" s="152"/>
      <c r="E10" s="152"/>
      <c r="F10" s="152"/>
      <c r="G10" s="109">
        <f>G7+G8+G9</f>
        <v>0</v>
      </c>
    </row>
    <row r="11" spans="2:7" x14ac:dyDescent="0.35">
      <c r="B11" s="111"/>
      <c r="C11" s="112"/>
      <c r="D11" s="111"/>
      <c r="E11" s="111"/>
      <c r="F11" s="113"/>
      <c r="G11" s="113"/>
    </row>
    <row r="12" spans="2:7" x14ac:dyDescent="0.35">
      <c r="B12" s="151" t="s">
        <v>89</v>
      </c>
      <c r="C12" s="151"/>
      <c r="D12" s="151"/>
      <c r="E12" s="151"/>
      <c r="F12" s="151"/>
      <c r="G12" s="151"/>
    </row>
    <row r="13" spans="2:7" x14ac:dyDescent="0.35">
      <c r="B13" s="103" t="s">
        <v>2</v>
      </c>
      <c r="C13" s="104" t="s">
        <v>3</v>
      </c>
      <c r="D13" s="105" t="s">
        <v>4</v>
      </c>
      <c r="E13" s="105" t="s">
        <v>5</v>
      </c>
      <c r="F13" s="104" t="s">
        <v>6</v>
      </c>
      <c r="G13" s="104" t="s">
        <v>7</v>
      </c>
    </row>
    <row r="14" spans="2:7" x14ac:dyDescent="0.35">
      <c r="B14" s="106">
        <v>1</v>
      </c>
      <c r="C14" s="107" t="s">
        <v>208</v>
      </c>
      <c r="D14" s="106" t="s">
        <v>15</v>
      </c>
      <c r="E14" s="106">
        <v>1</v>
      </c>
      <c r="F14" s="108">
        <v>7500000</v>
      </c>
      <c r="G14" s="108">
        <f>+F14*E14</f>
        <v>7500000</v>
      </c>
    </row>
    <row r="15" spans="2:7" x14ac:dyDescent="0.35">
      <c r="B15" s="152" t="s">
        <v>19</v>
      </c>
      <c r="C15" s="152"/>
      <c r="D15" s="152"/>
      <c r="E15" s="152"/>
      <c r="F15" s="152"/>
      <c r="G15" s="109">
        <f>SUM(G14:G14)</f>
        <v>7500000</v>
      </c>
    </row>
    <row r="16" spans="2:7" x14ac:dyDescent="0.35">
      <c r="B16" s="152" t="s">
        <v>20</v>
      </c>
      <c r="C16" s="152"/>
      <c r="D16" s="152"/>
      <c r="E16" s="152"/>
      <c r="F16" s="110">
        <v>0.19</v>
      </c>
      <c r="G16" s="109">
        <f>G15*F16</f>
        <v>1425000</v>
      </c>
    </row>
    <row r="17" spans="2:7" x14ac:dyDescent="0.35">
      <c r="B17" s="152" t="s">
        <v>21</v>
      </c>
      <c r="C17" s="152"/>
      <c r="D17" s="152"/>
      <c r="E17" s="152"/>
      <c r="F17" s="152"/>
      <c r="G17" s="109">
        <f>G15+G16</f>
        <v>8925000</v>
      </c>
    </row>
    <row r="18" spans="2:7" x14ac:dyDescent="0.35">
      <c r="B18" s="114"/>
      <c r="C18" s="114"/>
      <c r="D18" s="114"/>
      <c r="E18" s="114"/>
      <c r="F18" s="114"/>
      <c r="G18" s="115"/>
    </row>
    <row r="19" spans="2:7" x14ac:dyDescent="0.35">
      <c r="B19" s="151" t="s">
        <v>211</v>
      </c>
      <c r="C19" s="151"/>
      <c r="D19" s="151"/>
      <c r="E19" s="151"/>
      <c r="F19" s="151"/>
      <c r="G19" s="151"/>
    </row>
    <row r="20" spans="2:7" x14ac:dyDescent="0.35">
      <c r="B20" s="103" t="s">
        <v>2</v>
      </c>
      <c r="C20" s="104" t="s">
        <v>3</v>
      </c>
      <c r="D20" s="105" t="s">
        <v>4</v>
      </c>
      <c r="E20" s="105" t="s">
        <v>5</v>
      </c>
      <c r="F20" s="104" t="s">
        <v>6</v>
      </c>
      <c r="G20" s="104" t="s">
        <v>7</v>
      </c>
    </row>
    <row r="21" spans="2:7" x14ac:dyDescent="0.35">
      <c r="B21" s="106">
        <v>1</v>
      </c>
      <c r="C21" s="116" t="s">
        <v>212</v>
      </c>
      <c r="D21" s="117" t="s">
        <v>9</v>
      </c>
      <c r="E21" s="118">
        <v>1</v>
      </c>
      <c r="F21" s="108"/>
      <c r="G21" s="108">
        <f>+F21*E21</f>
        <v>0</v>
      </c>
    </row>
    <row r="22" spans="2:7" x14ac:dyDescent="0.35">
      <c r="B22" s="106">
        <f>+B21+1</f>
        <v>2</v>
      </c>
      <c r="C22" s="116" t="s">
        <v>213</v>
      </c>
      <c r="D22" s="117" t="s">
        <v>9</v>
      </c>
      <c r="E22" s="118">
        <v>1</v>
      </c>
      <c r="F22" s="108"/>
      <c r="G22" s="108">
        <f t="shared" ref="G22:G34" si="0">+F22*E22</f>
        <v>0</v>
      </c>
    </row>
    <row r="23" spans="2:7" x14ac:dyDescent="0.35">
      <c r="B23" s="106">
        <f t="shared" ref="B23:B34" si="1">+B22+1</f>
        <v>3</v>
      </c>
      <c r="C23" s="116" t="s">
        <v>214</v>
      </c>
      <c r="D23" s="117" t="s">
        <v>66</v>
      </c>
      <c r="E23" s="118">
        <v>1</v>
      </c>
      <c r="F23" s="108"/>
      <c r="G23" s="108">
        <f t="shared" si="0"/>
        <v>0</v>
      </c>
    </row>
    <row r="24" spans="2:7" x14ac:dyDescent="0.35">
      <c r="B24" s="106">
        <f t="shared" si="1"/>
        <v>4</v>
      </c>
      <c r="C24" s="116" t="s">
        <v>215</v>
      </c>
      <c r="D24" s="117" t="s">
        <v>66</v>
      </c>
      <c r="E24" s="118">
        <v>1</v>
      </c>
      <c r="F24" s="108"/>
      <c r="G24" s="108">
        <f t="shared" si="0"/>
        <v>0</v>
      </c>
    </row>
    <row r="25" spans="2:7" x14ac:dyDescent="0.35">
      <c r="B25" s="106">
        <f t="shared" si="1"/>
        <v>5</v>
      </c>
      <c r="C25" s="116" t="s">
        <v>216</v>
      </c>
      <c r="D25" s="117" t="s">
        <v>9</v>
      </c>
      <c r="E25" s="118">
        <v>1</v>
      </c>
      <c r="F25" s="108"/>
      <c r="G25" s="108">
        <f t="shared" si="0"/>
        <v>0</v>
      </c>
    </row>
    <row r="26" spans="2:7" x14ac:dyDescent="0.35">
      <c r="B26" s="106">
        <f t="shared" si="1"/>
        <v>6</v>
      </c>
      <c r="C26" s="116" t="s">
        <v>217</v>
      </c>
      <c r="D26" s="117" t="s">
        <v>9</v>
      </c>
      <c r="E26" s="118">
        <v>1</v>
      </c>
      <c r="F26" s="108"/>
      <c r="G26" s="108">
        <f t="shared" si="0"/>
        <v>0</v>
      </c>
    </row>
    <row r="27" spans="2:7" x14ac:dyDescent="0.35">
      <c r="B27" s="106">
        <f t="shared" si="1"/>
        <v>7</v>
      </c>
      <c r="C27" s="116" t="s">
        <v>218</v>
      </c>
      <c r="D27" s="117" t="s">
        <v>9</v>
      </c>
      <c r="E27" s="118">
        <v>1</v>
      </c>
      <c r="F27" s="108"/>
      <c r="G27" s="108">
        <f t="shared" si="0"/>
        <v>0</v>
      </c>
    </row>
    <row r="28" spans="2:7" x14ac:dyDescent="0.35">
      <c r="B28" s="106">
        <f t="shared" si="1"/>
        <v>8</v>
      </c>
      <c r="C28" s="116" t="s">
        <v>219</v>
      </c>
      <c r="D28" s="117" t="s">
        <v>9</v>
      </c>
      <c r="E28" s="118">
        <v>1</v>
      </c>
      <c r="F28" s="108"/>
      <c r="G28" s="108">
        <f t="shared" si="0"/>
        <v>0</v>
      </c>
    </row>
    <row r="29" spans="2:7" x14ac:dyDescent="0.35">
      <c r="B29" s="106">
        <f t="shared" si="1"/>
        <v>9</v>
      </c>
      <c r="C29" s="116" t="s">
        <v>220</v>
      </c>
      <c r="D29" s="117" t="s">
        <v>9</v>
      </c>
      <c r="E29" s="118">
        <v>1</v>
      </c>
      <c r="F29" s="108"/>
      <c r="G29" s="108">
        <f>+F29*E29</f>
        <v>0</v>
      </c>
    </row>
    <row r="30" spans="2:7" x14ac:dyDescent="0.35">
      <c r="B30" s="106">
        <f t="shared" si="1"/>
        <v>10</v>
      </c>
      <c r="C30" s="116" t="s">
        <v>221</v>
      </c>
      <c r="D30" s="117" t="s">
        <v>9</v>
      </c>
      <c r="E30" s="118">
        <v>1</v>
      </c>
      <c r="F30" s="108"/>
      <c r="G30" s="108">
        <f t="shared" si="0"/>
        <v>0</v>
      </c>
    </row>
    <row r="31" spans="2:7" x14ac:dyDescent="0.35">
      <c r="B31" s="106">
        <f t="shared" si="1"/>
        <v>11</v>
      </c>
      <c r="C31" s="116" t="s">
        <v>222</v>
      </c>
      <c r="D31" s="117" t="s">
        <v>66</v>
      </c>
      <c r="E31" s="118">
        <v>1</v>
      </c>
      <c r="F31" s="108"/>
      <c r="G31" s="108">
        <f t="shared" si="0"/>
        <v>0</v>
      </c>
    </row>
    <row r="32" spans="2:7" x14ac:dyDescent="0.35">
      <c r="B32" s="106">
        <f t="shared" si="1"/>
        <v>12</v>
      </c>
      <c r="C32" s="116" t="s">
        <v>223</v>
      </c>
      <c r="D32" s="117" t="s">
        <v>66</v>
      </c>
      <c r="E32" s="118">
        <v>1</v>
      </c>
      <c r="F32" s="108"/>
      <c r="G32" s="108">
        <f t="shared" si="0"/>
        <v>0</v>
      </c>
    </row>
    <row r="33" spans="2:7" x14ac:dyDescent="0.35">
      <c r="B33" s="106">
        <f t="shared" si="1"/>
        <v>13</v>
      </c>
      <c r="C33" s="116" t="s">
        <v>224</v>
      </c>
      <c r="D33" s="117" t="s">
        <v>66</v>
      </c>
      <c r="E33" s="118">
        <v>1</v>
      </c>
      <c r="F33" s="108"/>
      <c r="G33" s="108">
        <f t="shared" si="0"/>
        <v>0</v>
      </c>
    </row>
    <row r="34" spans="2:7" x14ac:dyDescent="0.35">
      <c r="B34" s="106">
        <f t="shared" si="1"/>
        <v>14</v>
      </c>
      <c r="C34" s="116" t="s">
        <v>225</v>
      </c>
      <c r="D34" s="117" t="s">
        <v>226</v>
      </c>
      <c r="E34" s="118">
        <v>1</v>
      </c>
      <c r="F34" s="108"/>
      <c r="G34" s="108">
        <f t="shared" si="0"/>
        <v>0</v>
      </c>
    </row>
    <row r="35" spans="2:7" x14ac:dyDescent="0.35">
      <c r="B35" s="114"/>
      <c r="C35" s="114"/>
      <c r="D35" s="114"/>
      <c r="E35" s="114"/>
      <c r="F35" s="114"/>
      <c r="G35" s="115"/>
    </row>
    <row r="36" spans="2:7" x14ac:dyDescent="0.35">
      <c r="B36" s="150" t="s">
        <v>335</v>
      </c>
      <c r="C36" s="150"/>
      <c r="D36" s="150"/>
      <c r="E36" s="150"/>
      <c r="F36" s="150"/>
      <c r="G36" s="123">
        <f>G10+G17</f>
        <v>8925000</v>
      </c>
    </row>
    <row r="37" spans="2:7" ht="18" customHeight="1" x14ac:dyDescent="0.35">
      <c r="B37" s="59"/>
      <c r="C37" s="59"/>
      <c r="D37" s="59"/>
      <c r="E37" s="59"/>
      <c r="F37" s="59"/>
      <c r="G37" s="60"/>
    </row>
    <row r="38" spans="2:7" x14ac:dyDescent="0.35">
      <c r="B38" s="132" t="s">
        <v>1</v>
      </c>
      <c r="C38" s="132"/>
      <c r="D38" s="132"/>
      <c r="E38" s="132"/>
      <c r="F38" s="132"/>
      <c r="G38" s="132"/>
    </row>
    <row r="39" spans="2:7" x14ac:dyDescent="0.35">
      <c r="B39" s="11" t="s">
        <v>2</v>
      </c>
      <c r="C39" s="12" t="s">
        <v>3</v>
      </c>
      <c r="D39" s="13" t="s">
        <v>4</v>
      </c>
      <c r="E39" s="13" t="s">
        <v>5</v>
      </c>
      <c r="F39" s="12" t="s">
        <v>6</v>
      </c>
      <c r="G39" s="12" t="s">
        <v>7</v>
      </c>
    </row>
    <row r="40" spans="2:7" x14ac:dyDescent="0.35">
      <c r="B40" s="7">
        <v>1</v>
      </c>
      <c r="C40" s="8" t="s">
        <v>91</v>
      </c>
      <c r="D40" s="7" t="s">
        <v>9</v>
      </c>
      <c r="E40" s="19">
        <f>3-1</f>
        <v>2</v>
      </c>
      <c r="F40" s="35"/>
      <c r="G40" s="35">
        <f>+F40*E40</f>
        <v>0</v>
      </c>
    </row>
    <row r="41" spans="2:7" x14ac:dyDescent="0.35">
      <c r="B41" s="7">
        <f>B40+1</f>
        <v>2</v>
      </c>
      <c r="C41" s="8" t="s">
        <v>92</v>
      </c>
      <c r="D41" s="7" t="s">
        <v>9</v>
      </c>
      <c r="E41" s="19">
        <f>16-7</f>
        <v>9</v>
      </c>
      <c r="F41" s="35"/>
      <c r="G41" s="35">
        <f t="shared" ref="G41:G44" si="2">+F41*E41</f>
        <v>0</v>
      </c>
    </row>
    <row r="42" spans="2:7" x14ac:dyDescent="0.35">
      <c r="B42" s="7">
        <f>B41+1</f>
        <v>3</v>
      </c>
      <c r="C42" s="8" t="s">
        <v>93</v>
      </c>
      <c r="D42" s="7" t="s">
        <v>9</v>
      </c>
      <c r="E42" s="19">
        <f>12-4</f>
        <v>8</v>
      </c>
      <c r="F42" s="35"/>
      <c r="G42" s="35">
        <f t="shared" si="2"/>
        <v>0</v>
      </c>
    </row>
    <row r="43" spans="2:7" x14ac:dyDescent="0.35">
      <c r="B43" s="7">
        <v>7</v>
      </c>
      <c r="C43" s="8" t="s">
        <v>96</v>
      </c>
      <c r="D43" s="7" t="s">
        <v>9</v>
      </c>
      <c r="E43" s="19">
        <f>2</f>
        <v>2</v>
      </c>
      <c r="F43" s="35"/>
      <c r="G43" s="35">
        <f t="shared" si="2"/>
        <v>0</v>
      </c>
    </row>
    <row r="44" spans="2:7" x14ac:dyDescent="0.35">
      <c r="B44" s="7">
        <f>B52+1</f>
        <v>9</v>
      </c>
      <c r="C44" s="8" t="s">
        <v>98</v>
      </c>
      <c r="D44" s="7" t="s">
        <v>9</v>
      </c>
      <c r="E44" s="19">
        <f>9-6</f>
        <v>3</v>
      </c>
      <c r="F44" s="35"/>
      <c r="G44" s="35">
        <f t="shared" si="2"/>
        <v>0</v>
      </c>
    </row>
    <row r="45" spans="2:7" x14ac:dyDescent="0.35">
      <c r="B45" s="133" t="s">
        <v>261</v>
      </c>
      <c r="C45" s="134"/>
      <c r="D45" s="134"/>
      <c r="E45" s="134"/>
      <c r="F45" s="135"/>
      <c r="G45" s="64">
        <f>SUM(G40:G44)</f>
        <v>0</v>
      </c>
    </row>
    <row r="46" spans="2:7" x14ac:dyDescent="0.35">
      <c r="B46" s="59"/>
      <c r="C46" s="59"/>
      <c r="D46" s="59"/>
      <c r="E46" s="59"/>
      <c r="F46" s="59"/>
      <c r="G46" s="60"/>
    </row>
    <row r="47" spans="2:7" x14ac:dyDescent="0.35">
      <c r="B47" s="132" t="s">
        <v>1</v>
      </c>
      <c r="C47" s="132"/>
      <c r="D47" s="132"/>
      <c r="E47" s="132"/>
      <c r="F47" s="132"/>
      <c r="G47" s="132"/>
    </row>
    <row r="48" spans="2:7" x14ac:dyDescent="0.35">
      <c r="B48" s="11" t="s">
        <v>2</v>
      </c>
      <c r="C48" s="12" t="s">
        <v>3</v>
      </c>
      <c r="D48" s="13" t="s">
        <v>4</v>
      </c>
      <c r="E48" s="13" t="s">
        <v>5</v>
      </c>
      <c r="F48" s="12" t="s">
        <v>6</v>
      </c>
      <c r="G48" s="12" t="s">
        <v>7</v>
      </c>
    </row>
    <row r="49" spans="2:7" x14ac:dyDescent="0.35">
      <c r="B49" s="7">
        <f>B42+1</f>
        <v>4</v>
      </c>
      <c r="C49" s="125" t="s">
        <v>94</v>
      </c>
      <c r="D49" s="124" t="s">
        <v>66</v>
      </c>
      <c r="E49" s="126">
        <v>390</v>
      </c>
      <c r="F49" s="35"/>
      <c r="G49" s="35">
        <f>+F49*E49</f>
        <v>0</v>
      </c>
    </row>
    <row r="50" spans="2:7" x14ac:dyDescent="0.35">
      <c r="B50" s="7">
        <f>B49+1</f>
        <v>5</v>
      </c>
      <c r="C50" s="8" t="s">
        <v>210</v>
      </c>
      <c r="D50" s="7" t="s">
        <v>9</v>
      </c>
      <c r="E50" s="19">
        <v>3</v>
      </c>
      <c r="F50" s="35"/>
      <c r="G50" s="35">
        <f t="shared" ref="G50:G58" si="3">+F50*E50</f>
        <v>0</v>
      </c>
    </row>
    <row r="51" spans="2:7" ht="22" customHeight="1" x14ac:dyDescent="0.35">
      <c r="B51" s="7">
        <v>6</v>
      </c>
      <c r="C51" s="8" t="s">
        <v>95</v>
      </c>
      <c r="D51" s="7" t="s">
        <v>9</v>
      </c>
      <c r="E51" s="19">
        <v>3</v>
      </c>
      <c r="F51" s="35"/>
      <c r="G51" s="35">
        <f t="shared" si="3"/>
        <v>0</v>
      </c>
    </row>
    <row r="52" spans="2:7" x14ac:dyDescent="0.35">
      <c r="B52" s="7">
        <f>B43+1</f>
        <v>8</v>
      </c>
      <c r="C52" s="8" t="s">
        <v>97</v>
      </c>
      <c r="D52" s="7" t="s">
        <v>9</v>
      </c>
      <c r="E52" s="19">
        <v>3</v>
      </c>
      <c r="F52" s="35"/>
      <c r="G52" s="35">
        <f t="shared" si="3"/>
        <v>0</v>
      </c>
    </row>
    <row r="53" spans="2:7" x14ac:dyDescent="0.35">
      <c r="B53" s="7">
        <f>B44+1</f>
        <v>10</v>
      </c>
      <c r="C53" s="8" t="s">
        <v>99</v>
      </c>
      <c r="D53" s="7" t="s">
        <v>9</v>
      </c>
      <c r="E53" s="19">
        <v>3</v>
      </c>
      <c r="F53" s="35"/>
      <c r="G53" s="35">
        <f t="shared" si="3"/>
        <v>0</v>
      </c>
    </row>
    <row r="54" spans="2:7" x14ac:dyDescent="0.35">
      <c r="B54" s="7">
        <f t="shared" ref="B54" si="4">B53+1</f>
        <v>11</v>
      </c>
      <c r="C54" s="125" t="s">
        <v>100</v>
      </c>
      <c r="D54" s="124" t="s">
        <v>9</v>
      </c>
      <c r="E54" s="126">
        <v>2</v>
      </c>
      <c r="F54" s="35"/>
      <c r="G54" s="35">
        <f t="shared" si="3"/>
        <v>0</v>
      </c>
    </row>
    <row r="55" spans="2:7" x14ac:dyDescent="0.35">
      <c r="B55" s="7">
        <f>B54+1</f>
        <v>12</v>
      </c>
      <c r="C55" s="8" t="s">
        <v>101</v>
      </c>
      <c r="D55" s="7" t="s">
        <v>9</v>
      </c>
      <c r="E55" s="19">
        <v>2</v>
      </c>
      <c r="F55" s="35"/>
      <c r="G55" s="35">
        <f t="shared" si="3"/>
        <v>0</v>
      </c>
    </row>
    <row r="56" spans="2:7" x14ac:dyDescent="0.35">
      <c r="B56" s="124">
        <v>13</v>
      </c>
      <c r="C56" s="125" t="s">
        <v>345</v>
      </c>
      <c r="D56" s="124" t="s">
        <v>9</v>
      </c>
      <c r="E56" s="126">
        <v>2</v>
      </c>
      <c r="F56" s="127"/>
      <c r="G56" s="127"/>
    </row>
    <row r="57" spans="2:7" ht="72.5" x14ac:dyDescent="0.35">
      <c r="B57" s="7">
        <v>14</v>
      </c>
      <c r="C57" s="8" t="s">
        <v>209</v>
      </c>
      <c r="D57" s="7" t="s">
        <v>15</v>
      </c>
      <c r="E57" s="19">
        <v>3</v>
      </c>
      <c r="F57" s="35"/>
      <c r="G57" s="35">
        <f t="shared" si="3"/>
        <v>0</v>
      </c>
    </row>
    <row r="58" spans="2:7" x14ac:dyDescent="0.35">
      <c r="B58" s="7">
        <v>15</v>
      </c>
      <c r="C58" s="8" t="s">
        <v>102</v>
      </c>
      <c r="D58" s="7" t="s">
        <v>9</v>
      </c>
      <c r="E58" s="19">
        <f>9-6</f>
        <v>3</v>
      </c>
      <c r="F58" s="35"/>
      <c r="G58" s="35">
        <f t="shared" si="3"/>
        <v>0</v>
      </c>
    </row>
    <row r="59" spans="2:7" x14ac:dyDescent="0.35">
      <c r="B59" s="143" t="s">
        <v>19</v>
      </c>
      <c r="C59" s="143"/>
      <c r="D59" s="143"/>
      <c r="E59" s="143"/>
      <c r="F59" s="143"/>
      <c r="G59" s="37">
        <f>SUM(G49:G58)</f>
        <v>0</v>
      </c>
    </row>
    <row r="60" spans="2:7" x14ac:dyDescent="0.35">
      <c r="B60" s="143" t="s">
        <v>20</v>
      </c>
      <c r="C60" s="143"/>
      <c r="D60" s="143"/>
      <c r="E60" s="143"/>
      <c r="F60" s="38">
        <v>0.19</v>
      </c>
      <c r="G60" s="37">
        <f>G59*F60</f>
        <v>0</v>
      </c>
    </row>
    <row r="61" spans="2:7" x14ac:dyDescent="0.35">
      <c r="B61" s="143" t="s">
        <v>21</v>
      </c>
      <c r="C61" s="143"/>
      <c r="D61" s="143"/>
      <c r="E61" s="143"/>
      <c r="F61" s="143"/>
      <c r="G61" s="37">
        <f>G59+G60</f>
        <v>0</v>
      </c>
    </row>
    <row r="62" spans="2:7" ht="20.149999999999999" customHeight="1" x14ac:dyDescent="0.35"/>
    <row r="63" spans="2:7" x14ac:dyDescent="0.35">
      <c r="B63" s="132" t="s">
        <v>22</v>
      </c>
      <c r="C63" s="132"/>
      <c r="D63" s="132"/>
      <c r="E63" s="132"/>
      <c r="F63" s="132"/>
      <c r="G63" s="132"/>
    </row>
    <row r="64" spans="2:7" x14ac:dyDescent="0.35">
      <c r="B64" s="11" t="s">
        <v>2</v>
      </c>
      <c r="C64" s="12" t="s">
        <v>3</v>
      </c>
      <c r="D64" s="13" t="s">
        <v>4</v>
      </c>
      <c r="E64" s="13" t="s">
        <v>5</v>
      </c>
      <c r="F64" s="12" t="s">
        <v>6</v>
      </c>
      <c r="G64" s="12" t="s">
        <v>7</v>
      </c>
    </row>
    <row r="65" spans="2:7" x14ac:dyDescent="0.35">
      <c r="B65" s="7">
        <v>1</v>
      </c>
      <c r="C65" s="8" t="s">
        <v>103</v>
      </c>
      <c r="D65" s="7" t="s">
        <v>9</v>
      </c>
      <c r="E65" s="19">
        <f>3-1</f>
        <v>2</v>
      </c>
      <c r="F65" s="35"/>
      <c r="G65" s="35">
        <f>+F65*E65</f>
        <v>0</v>
      </c>
    </row>
    <row r="66" spans="2:7" x14ac:dyDescent="0.35">
      <c r="B66" s="7">
        <f>B65+1</f>
        <v>2</v>
      </c>
      <c r="C66" s="8" t="s">
        <v>104</v>
      </c>
      <c r="D66" s="7" t="s">
        <v>9</v>
      </c>
      <c r="E66" s="19">
        <f>16-7</f>
        <v>9</v>
      </c>
      <c r="F66" s="35"/>
      <c r="G66" s="35">
        <f t="shared" ref="G66:G82" si="5">+F66*E66</f>
        <v>0</v>
      </c>
    </row>
    <row r="67" spans="2:7" x14ac:dyDescent="0.35">
      <c r="B67" s="7">
        <f>B66+1</f>
        <v>3</v>
      </c>
      <c r="C67" s="8" t="s">
        <v>105</v>
      </c>
      <c r="D67" s="7" t="s">
        <v>9</v>
      </c>
      <c r="E67" s="19">
        <f>12-4</f>
        <v>8</v>
      </c>
      <c r="F67" s="35"/>
      <c r="G67" s="35">
        <f t="shared" si="5"/>
        <v>0</v>
      </c>
    </row>
    <row r="68" spans="2:7" x14ac:dyDescent="0.35">
      <c r="B68" s="124">
        <f>B67+1</f>
        <v>4</v>
      </c>
      <c r="C68" s="125" t="s">
        <v>106</v>
      </c>
      <c r="D68" s="124" t="s">
        <v>66</v>
      </c>
      <c r="E68" s="126">
        <v>390</v>
      </c>
      <c r="F68" s="35"/>
      <c r="G68" s="35">
        <f t="shared" si="5"/>
        <v>0</v>
      </c>
    </row>
    <row r="69" spans="2:7" x14ac:dyDescent="0.35">
      <c r="B69" s="7">
        <f>B68+1</f>
        <v>5</v>
      </c>
      <c r="C69" s="8" t="s">
        <v>107</v>
      </c>
      <c r="D69" s="7" t="s">
        <v>9</v>
      </c>
      <c r="E69" s="19">
        <f>9-6</f>
        <v>3</v>
      </c>
      <c r="F69" s="35"/>
      <c r="G69" s="35">
        <f t="shared" si="5"/>
        <v>0</v>
      </c>
    </row>
    <row r="70" spans="2:7" x14ac:dyDescent="0.35">
      <c r="B70" s="7">
        <v>6</v>
      </c>
      <c r="C70" s="8" t="s">
        <v>108</v>
      </c>
      <c r="D70" s="7" t="s">
        <v>9</v>
      </c>
      <c r="E70" s="19">
        <f>9-6</f>
        <v>3</v>
      </c>
      <c r="F70" s="35"/>
      <c r="G70" s="35">
        <f t="shared" si="5"/>
        <v>0</v>
      </c>
    </row>
    <row r="71" spans="2:7" x14ac:dyDescent="0.35">
      <c r="B71" s="7">
        <v>7</v>
      </c>
      <c r="C71" s="8" t="s">
        <v>109</v>
      </c>
      <c r="D71" s="7" t="s">
        <v>9</v>
      </c>
      <c r="E71" s="19">
        <f>2</f>
        <v>2</v>
      </c>
      <c r="F71" s="35"/>
      <c r="G71" s="35">
        <f t="shared" si="5"/>
        <v>0</v>
      </c>
    </row>
    <row r="72" spans="2:7" x14ac:dyDescent="0.35">
      <c r="B72" s="7">
        <f t="shared" ref="B72:B82" si="6">B71+1</f>
        <v>8</v>
      </c>
      <c r="C72" s="8" t="s">
        <v>110</v>
      </c>
      <c r="D72" s="7" t="s">
        <v>9</v>
      </c>
      <c r="E72" s="19">
        <f>9-6</f>
        <v>3</v>
      </c>
      <c r="F72" s="35"/>
      <c r="G72" s="35">
        <f t="shared" si="5"/>
        <v>0</v>
      </c>
    </row>
    <row r="73" spans="2:7" x14ac:dyDescent="0.35">
      <c r="B73" s="7">
        <f t="shared" si="6"/>
        <v>9</v>
      </c>
      <c r="C73" s="8" t="s">
        <v>111</v>
      </c>
      <c r="D73" s="7" t="s">
        <v>9</v>
      </c>
      <c r="E73" s="19">
        <f>9-6</f>
        <v>3</v>
      </c>
      <c r="F73" s="35"/>
      <c r="G73" s="35">
        <f t="shared" si="5"/>
        <v>0</v>
      </c>
    </row>
    <row r="74" spans="2:7" x14ac:dyDescent="0.35">
      <c r="B74" s="7">
        <f t="shared" si="6"/>
        <v>10</v>
      </c>
      <c r="C74" s="8" t="s">
        <v>112</v>
      </c>
      <c r="D74" s="7" t="s">
        <v>9</v>
      </c>
      <c r="E74" s="19">
        <f>9-6</f>
        <v>3</v>
      </c>
      <c r="F74" s="35"/>
      <c r="G74" s="35">
        <f t="shared" si="5"/>
        <v>0</v>
      </c>
    </row>
    <row r="75" spans="2:7" x14ac:dyDescent="0.35">
      <c r="B75" s="7">
        <f t="shared" si="6"/>
        <v>11</v>
      </c>
      <c r="C75" s="125" t="s">
        <v>113</v>
      </c>
      <c r="D75" s="124" t="s">
        <v>66</v>
      </c>
      <c r="E75" s="126">
        <v>2</v>
      </c>
      <c r="F75" s="35"/>
      <c r="G75" s="35">
        <f t="shared" si="5"/>
        <v>0</v>
      </c>
    </row>
    <row r="76" spans="2:7" x14ac:dyDescent="0.35">
      <c r="B76" s="7">
        <f t="shared" si="6"/>
        <v>12</v>
      </c>
      <c r="C76" s="125" t="s">
        <v>114</v>
      </c>
      <c r="D76" s="124" t="s">
        <v>9</v>
      </c>
      <c r="E76" s="126">
        <v>2</v>
      </c>
      <c r="F76" s="35"/>
      <c r="G76" s="35">
        <f t="shared" si="5"/>
        <v>0</v>
      </c>
    </row>
    <row r="77" spans="2:7" x14ac:dyDescent="0.35">
      <c r="B77" s="7">
        <v>13</v>
      </c>
      <c r="C77" s="125" t="s">
        <v>346</v>
      </c>
      <c r="D77" s="124" t="s">
        <v>9</v>
      </c>
      <c r="E77" s="126">
        <v>2</v>
      </c>
      <c r="F77" s="35"/>
      <c r="G77" s="35">
        <f t="shared" si="5"/>
        <v>0</v>
      </c>
    </row>
    <row r="78" spans="2:7" x14ac:dyDescent="0.35">
      <c r="B78" s="7">
        <v>14</v>
      </c>
      <c r="C78" s="8" t="s">
        <v>115</v>
      </c>
      <c r="D78" s="7" t="s">
        <v>15</v>
      </c>
      <c r="E78" s="19">
        <f>9-6</f>
        <v>3</v>
      </c>
      <c r="F78" s="35"/>
      <c r="G78" s="35">
        <f t="shared" si="5"/>
        <v>0</v>
      </c>
    </row>
    <row r="79" spans="2:7" x14ac:dyDescent="0.35">
      <c r="B79" s="7">
        <f>B78+1</f>
        <v>15</v>
      </c>
      <c r="C79" s="8" t="s">
        <v>116</v>
      </c>
      <c r="D79" s="7" t="s">
        <v>9</v>
      </c>
      <c r="E79" s="19">
        <f>9-6</f>
        <v>3</v>
      </c>
      <c r="F79" s="35"/>
      <c r="G79" s="35">
        <f t="shared" si="5"/>
        <v>0</v>
      </c>
    </row>
    <row r="80" spans="2:7" x14ac:dyDescent="0.35">
      <c r="B80" s="124">
        <f>B79+1</f>
        <v>16</v>
      </c>
      <c r="C80" s="125" t="s">
        <v>347</v>
      </c>
      <c r="D80" s="124" t="s">
        <v>9</v>
      </c>
      <c r="E80" s="126">
        <f>9-6</f>
        <v>3</v>
      </c>
      <c r="F80" s="35"/>
      <c r="G80" s="35">
        <f t="shared" ref="G80" si="7">+F80*E80</f>
        <v>0</v>
      </c>
    </row>
    <row r="81" spans="2:7" hidden="1" x14ac:dyDescent="0.35">
      <c r="B81" s="7">
        <f>B79+1</f>
        <v>16</v>
      </c>
      <c r="C81" s="8" t="s">
        <v>117</v>
      </c>
      <c r="D81" s="7" t="s">
        <v>9</v>
      </c>
      <c r="E81" s="47">
        <f>3-3</f>
        <v>0</v>
      </c>
      <c r="F81" s="35">
        <v>150465</v>
      </c>
      <c r="G81" s="35">
        <f t="shared" si="5"/>
        <v>0</v>
      </c>
    </row>
    <row r="82" spans="2:7" ht="32.25" hidden="1" customHeight="1" x14ac:dyDescent="0.35">
      <c r="B82" s="7">
        <f t="shared" si="6"/>
        <v>17</v>
      </c>
      <c r="C82" s="8" t="s">
        <v>118</v>
      </c>
      <c r="D82" s="7" t="s">
        <v>15</v>
      </c>
      <c r="E82" s="47">
        <f>3-3</f>
        <v>0</v>
      </c>
      <c r="F82" s="35">
        <v>11222286</v>
      </c>
      <c r="G82" s="35">
        <f t="shared" si="5"/>
        <v>0</v>
      </c>
    </row>
    <row r="83" spans="2:7" x14ac:dyDescent="0.35">
      <c r="B83" s="143" t="s">
        <v>19</v>
      </c>
      <c r="C83" s="143"/>
      <c r="D83" s="143"/>
      <c r="E83" s="143"/>
      <c r="F83" s="143"/>
      <c r="G83" s="37">
        <f>SUM(G65:G82)</f>
        <v>0</v>
      </c>
    </row>
    <row r="84" spans="2:7" x14ac:dyDescent="0.35">
      <c r="B84" s="143" t="s">
        <v>75</v>
      </c>
      <c r="C84" s="143"/>
      <c r="D84" s="143"/>
      <c r="E84" s="143"/>
      <c r="F84" s="38">
        <v>0.12</v>
      </c>
      <c r="G84" s="37">
        <f>G83*F84</f>
        <v>0</v>
      </c>
    </row>
    <row r="85" spans="2:7" x14ac:dyDescent="0.35">
      <c r="B85" s="144" t="s">
        <v>35</v>
      </c>
      <c r="C85" s="145"/>
      <c r="D85" s="145"/>
      <c r="E85" s="146"/>
      <c r="F85" s="38">
        <v>0.08</v>
      </c>
      <c r="G85" s="37">
        <f>G83*F85</f>
        <v>0</v>
      </c>
    </row>
    <row r="86" spans="2:7" x14ac:dyDescent="0.35">
      <c r="B86" s="143" t="s">
        <v>21</v>
      </c>
      <c r="C86" s="143"/>
      <c r="D86" s="143"/>
      <c r="E86" s="143"/>
      <c r="F86" s="143"/>
      <c r="G86" s="37">
        <f>G83+G84+G85</f>
        <v>0</v>
      </c>
    </row>
    <row r="88" spans="2:7" x14ac:dyDescent="0.35">
      <c r="B88" s="149" t="s">
        <v>336</v>
      </c>
      <c r="C88" s="149"/>
      <c r="D88" s="149"/>
      <c r="E88" s="149"/>
      <c r="F88" s="149"/>
      <c r="G88" s="102">
        <f>G45+G61+G86</f>
        <v>0</v>
      </c>
    </row>
  </sheetData>
  <mergeCells count="24">
    <mergeCell ref="B4:G4"/>
    <mergeCell ref="B7:F7"/>
    <mergeCell ref="B8:E8"/>
    <mergeCell ref="B9:E9"/>
    <mergeCell ref="B2:G2"/>
    <mergeCell ref="B10:F10"/>
    <mergeCell ref="B12:G12"/>
    <mergeCell ref="B15:F15"/>
    <mergeCell ref="B16:E16"/>
    <mergeCell ref="B17:F17"/>
    <mergeCell ref="B88:F88"/>
    <mergeCell ref="B36:F36"/>
    <mergeCell ref="B19:G19"/>
    <mergeCell ref="B83:F83"/>
    <mergeCell ref="B84:E84"/>
    <mergeCell ref="B85:E85"/>
    <mergeCell ref="B86:F86"/>
    <mergeCell ref="B47:G47"/>
    <mergeCell ref="B59:F59"/>
    <mergeCell ref="B60:E60"/>
    <mergeCell ref="B61:F61"/>
    <mergeCell ref="B63:G63"/>
    <mergeCell ref="B38:G38"/>
    <mergeCell ref="B45:F45"/>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A4EF3-D4A6-4790-B1D7-0AA410398EB3}">
  <dimension ref="B3:I125"/>
  <sheetViews>
    <sheetView topLeftCell="A89" zoomScale="80" zoomScaleNormal="80" workbookViewId="0">
      <selection activeCell="B25" sqref="B25"/>
    </sheetView>
  </sheetViews>
  <sheetFormatPr baseColWidth="10" defaultColWidth="11.453125" defaultRowHeight="14.5" x14ac:dyDescent="0.35"/>
  <cols>
    <col min="1" max="1" width="8.54296875" customWidth="1"/>
    <col min="2" max="2" width="5.7265625" bestFit="1" customWidth="1"/>
    <col min="3" max="3" width="55.26953125" customWidth="1"/>
    <col min="4" max="4" width="8.7265625" bestFit="1" customWidth="1"/>
    <col min="5" max="5" width="10.7265625" bestFit="1" customWidth="1"/>
    <col min="6" max="6" width="16.7265625" customWidth="1"/>
    <col min="7" max="7" width="21.453125" customWidth="1"/>
    <col min="9" max="9" width="15.1796875" customWidth="1"/>
    <col min="10" max="10" width="65.453125" customWidth="1"/>
  </cols>
  <sheetData>
    <row r="3" spans="2:7" ht="25.5" customHeight="1" x14ac:dyDescent="0.35">
      <c r="B3" s="132" t="s">
        <v>227</v>
      </c>
      <c r="C3" s="132"/>
      <c r="D3" s="132"/>
      <c r="E3" s="132"/>
      <c r="F3" s="132"/>
      <c r="G3" s="132"/>
    </row>
    <row r="4" spans="2:7" ht="21.75" customHeight="1" x14ac:dyDescent="0.35">
      <c r="B4" s="132" t="s">
        <v>228</v>
      </c>
      <c r="C4" s="132"/>
      <c r="D4" s="132"/>
      <c r="E4" s="132"/>
      <c r="F4" s="132"/>
      <c r="G4" s="132"/>
    </row>
    <row r="5" spans="2:7" ht="22.5" customHeight="1" x14ac:dyDescent="0.35">
      <c r="B5" s="63" t="s">
        <v>2</v>
      </c>
      <c r="C5" s="63" t="s">
        <v>229</v>
      </c>
      <c r="D5" s="63" t="s">
        <v>4</v>
      </c>
      <c r="E5" s="63" t="s">
        <v>130</v>
      </c>
      <c r="F5" s="63" t="s">
        <v>230</v>
      </c>
      <c r="G5" s="63" t="s">
        <v>231</v>
      </c>
    </row>
    <row r="6" spans="2:7" x14ac:dyDescent="0.35">
      <c r="B6" s="133" t="s">
        <v>232</v>
      </c>
      <c r="C6" s="134"/>
      <c r="D6" s="134"/>
      <c r="E6" s="134"/>
      <c r="F6" s="135"/>
      <c r="G6" s="64">
        <f>SUM(G7:G9)</f>
        <v>0</v>
      </c>
    </row>
    <row r="7" spans="2:7" ht="29" x14ac:dyDescent="0.35">
      <c r="B7" s="65">
        <v>1</v>
      </c>
      <c r="C7" s="66" t="s">
        <v>233</v>
      </c>
      <c r="D7" s="65" t="s">
        <v>234</v>
      </c>
      <c r="E7" s="65">
        <v>1</v>
      </c>
      <c r="F7" s="67"/>
      <c r="G7" s="68">
        <f t="shared" ref="G7:G81" si="0">F7*E7</f>
        <v>0</v>
      </c>
    </row>
    <row r="8" spans="2:7" ht="43.5" x14ac:dyDescent="0.35">
      <c r="B8" s="65">
        <f t="shared" ref="B8:B9" si="1">+B7+1</f>
        <v>2</v>
      </c>
      <c r="C8" s="66" t="s">
        <v>235</v>
      </c>
      <c r="D8" s="65" t="s">
        <v>234</v>
      </c>
      <c r="E8" s="65">
        <v>2</v>
      </c>
      <c r="F8" s="67"/>
      <c r="G8" s="68">
        <f t="shared" si="0"/>
        <v>0</v>
      </c>
    </row>
    <row r="9" spans="2:7" x14ac:dyDescent="0.35">
      <c r="B9" s="65">
        <f t="shared" si="1"/>
        <v>3</v>
      </c>
      <c r="C9" s="66" t="s">
        <v>236</v>
      </c>
      <c r="D9" s="65" t="s">
        <v>234</v>
      </c>
      <c r="E9" s="65">
        <v>4</v>
      </c>
      <c r="F9" s="67"/>
      <c r="G9" s="68">
        <f t="shared" si="0"/>
        <v>0</v>
      </c>
    </row>
    <row r="10" spans="2:7" x14ac:dyDescent="0.35">
      <c r="B10" s="133" t="s">
        <v>237</v>
      </c>
      <c r="C10" s="134"/>
      <c r="D10" s="134"/>
      <c r="E10" s="134"/>
      <c r="F10" s="135"/>
      <c r="G10" s="64">
        <f>SUM(G11:G18)</f>
        <v>0</v>
      </c>
    </row>
    <row r="11" spans="2:7" ht="29" x14ac:dyDescent="0.35">
      <c r="B11" s="65">
        <f>+B9+1</f>
        <v>4</v>
      </c>
      <c r="C11" s="66" t="s">
        <v>238</v>
      </c>
      <c r="D11" s="65" t="s">
        <v>234</v>
      </c>
      <c r="E11" s="65">
        <v>1</v>
      </c>
      <c r="F11" s="67"/>
      <c r="G11" s="68">
        <f t="shared" si="0"/>
        <v>0</v>
      </c>
    </row>
    <row r="12" spans="2:7" x14ac:dyDescent="0.35">
      <c r="B12" s="65">
        <f>+B11+1</f>
        <v>5</v>
      </c>
      <c r="C12" s="66" t="s">
        <v>239</v>
      </c>
      <c r="D12" s="65" t="s">
        <v>234</v>
      </c>
      <c r="E12" s="65">
        <v>1</v>
      </c>
      <c r="F12" s="67"/>
      <c r="G12" s="68">
        <f t="shared" si="0"/>
        <v>0</v>
      </c>
    </row>
    <row r="13" spans="2:7" x14ac:dyDescent="0.35">
      <c r="B13" s="65">
        <f t="shared" ref="B13:B18" si="2">+B12+1</f>
        <v>6</v>
      </c>
      <c r="C13" s="66" t="s">
        <v>240</v>
      </c>
      <c r="D13" s="65" t="s">
        <v>234</v>
      </c>
      <c r="E13" s="65">
        <v>1</v>
      </c>
      <c r="F13" s="67"/>
      <c r="G13" s="68">
        <f t="shared" si="0"/>
        <v>0</v>
      </c>
    </row>
    <row r="14" spans="2:7" ht="29" x14ac:dyDescent="0.35">
      <c r="B14" s="65">
        <f t="shared" si="2"/>
        <v>7</v>
      </c>
      <c r="C14" s="66" t="s">
        <v>241</v>
      </c>
      <c r="D14" s="65" t="s">
        <v>234</v>
      </c>
      <c r="E14" s="65">
        <v>1</v>
      </c>
      <c r="F14" s="67"/>
      <c r="G14" s="68">
        <f t="shared" si="0"/>
        <v>0</v>
      </c>
    </row>
    <row r="15" spans="2:7" x14ac:dyDescent="0.35">
      <c r="B15" s="65">
        <f t="shared" si="2"/>
        <v>8</v>
      </c>
      <c r="C15" s="66" t="s">
        <v>242</v>
      </c>
      <c r="D15" s="65" t="s">
        <v>234</v>
      </c>
      <c r="E15" s="65">
        <v>1</v>
      </c>
      <c r="F15" s="67"/>
      <c r="G15" s="68">
        <f t="shared" si="0"/>
        <v>0</v>
      </c>
    </row>
    <row r="16" spans="2:7" x14ac:dyDescent="0.35">
      <c r="B16" s="65">
        <f t="shared" si="2"/>
        <v>9</v>
      </c>
      <c r="C16" s="66" t="s">
        <v>243</v>
      </c>
      <c r="D16" s="65" t="s">
        <v>234</v>
      </c>
      <c r="E16" s="65">
        <v>1</v>
      </c>
      <c r="F16" s="67"/>
      <c r="G16" s="68">
        <f t="shared" si="0"/>
        <v>0</v>
      </c>
    </row>
    <row r="17" spans="2:7" ht="43.5" x14ac:dyDescent="0.35">
      <c r="B17" s="65">
        <f t="shared" si="2"/>
        <v>10</v>
      </c>
      <c r="C17" s="66" t="s">
        <v>244</v>
      </c>
      <c r="D17" s="65" t="s">
        <v>234</v>
      </c>
      <c r="E17" s="65">
        <v>1</v>
      </c>
      <c r="F17" s="67"/>
      <c r="G17" s="68">
        <f t="shared" si="0"/>
        <v>0</v>
      </c>
    </row>
    <row r="18" spans="2:7" x14ac:dyDescent="0.35">
      <c r="B18" s="65">
        <f t="shared" si="2"/>
        <v>11</v>
      </c>
      <c r="C18" s="66" t="s">
        <v>245</v>
      </c>
      <c r="D18" s="65" t="s">
        <v>234</v>
      </c>
      <c r="E18" s="65">
        <v>1</v>
      </c>
      <c r="F18" s="67"/>
      <c r="G18" s="68">
        <f t="shared" si="0"/>
        <v>0</v>
      </c>
    </row>
    <row r="19" spans="2:7" x14ac:dyDescent="0.35">
      <c r="B19" s="133" t="s">
        <v>246</v>
      </c>
      <c r="C19" s="134"/>
      <c r="D19" s="134"/>
      <c r="E19" s="134"/>
      <c r="F19" s="135"/>
      <c r="G19" s="64">
        <f>SUM(G20:G33)</f>
        <v>0</v>
      </c>
    </row>
    <row r="20" spans="2:7" ht="43.5" x14ac:dyDescent="0.35">
      <c r="B20" s="65">
        <f>+B18+1</f>
        <v>12</v>
      </c>
      <c r="C20" s="66" t="s">
        <v>247</v>
      </c>
      <c r="D20" s="65" t="s">
        <v>234</v>
      </c>
      <c r="E20" s="65">
        <v>2</v>
      </c>
      <c r="F20" s="67"/>
      <c r="G20" s="68">
        <f t="shared" ref="G20:G33" si="3">+F20*E20</f>
        <v>0</v>
      </c>
    </row>
    <row r="21" spans="2:7" ht="29" x14ac:dyDescent="0.35">
      <c r="B21" s="65">
        <f t="shared" ref="B21:B33" si="4">+B20+1</f>
        <v>13</v>
      </c>
      <c r="C21" s="66" t="s">
        <v>248</v>
      </c>
      <c r="D21" s="65" t="s">
        <v>234</v>
      </c>
      <c r="E21" s="65">
        <v>2</v>
      </c>
      <c r="F21" s="67"/>
      <c r="G21" s="68">
        <f t="shared" si="3"/>
        <v>0</v>
      </c>
    </row>
    <row r="22" spans="2:7" ht="29" x14ac:dyDescent="0.35">
      <c r="B22" s="65">
        <f t="shared" si="4"/>
        <v>14</v>
      </c>
      <c r="C22" s="66" t="s">
        <v>249</v>
      </c>
      <c r="D22" s="65" t="s">
        <v>234</v>
      </c>
      <c r="E22" s="65">
        <v>6</v>
      </c>
      <c r="F22" s="67"/>
      <c r="G22" s="68">
        <f t="shared" si="3"/>
        <v>0</v>
      </c>
    </row>
    <row r="23" spans="2:7" x14ac:dyDescent="0.35">
      <c r="B23" s="65">
        <f t="shared" si="4"/>
        <v>15</v>
      </c>
      <c r="C23" s="66" t="s">
        <v>250</v>
      </c>
      <c r="D23" s="65" t="s">
        <v>234</v>
      </c>
      <c r="E23" s="65">
        <v>2</v>
      </c>
      <c r="F23" s="67"/>
      <c r="G23" s="68">
        <f t="shared" si="3"/>
        <v>0</v>
      </c>
    </row>
    <row r="24" spans="2:7" x14ac:dyDescent="0.35">
      <c r="B24" s="65">
        <f t="shared" si="4"/>
        <v>16</v>
      </c>
      <c r="C24" s="66" t="s">
        <v>251</v>
      </c>
      <c r="D24" s="65" t="s">
        <v>234</v>
      </c>
      <c r="E24" s="65">
        <v>1</v>
      </c>
      <c r="F24" s="67"/>
      <c r="G24" s="68">
        <f t="shared" si="3"/>
        <v>0</v>
      </c>
    </row>
    <row r="25" spans="2:7" x14ac:dyDescent="0.35">
      <c r="B25" s="65">
        <f t="shared" si="4"/>
        <v>17</v>
      </c>
      <c r="C25" s="66" t="s">
        <v>252</v>
      </c>
      <c r="D25" s="65" t="s">
        <v>234</v>
      </c>
      <c r="E25" s="65">
        <v>1</v>
      </c>
      <c r="F25" s="67"/>
      <c r="G25" s="68">
        <f t="shared" si="3"/>
        <v>0</v>
      </c>
    </row>
    <row r="26" spans="2:7" x14ac:dyDescent="0.35">
      <c r="B26" s="65">
        <f t="shared" si="4"/>
        <v>18</v>
      </c>
      <c r="C26" s="66" t="s">
        <v>253</v>
      </c>
      <c r="D26" s="65" t="s">
        <v>234</v>
      </c>
      <c r="E26" s="65">
        <v>2</v>
      </c>
      <c r="F26" s="67"/>
      <c r="G26" s="68">
        <f t="shared" si="3"/>
        <v>0</v>
      </c>
    </row>
    <row r="27" spans="2:7" x14ac:dyDescent="0.35">
      <c r="B27" s="65">
        <f t="shared" si="4"/>
        <v>19</v>
      </c>
      <c r="C27" s="66" t="s">
        <v>254</v>
      </c>
      <c r="D27" s="65" t="s">
        <v>234</v>
      </c>
      <c r="E27" s="65">
        <v>1</v>
      </c>
      <c r="F27" s="67"/>
      <c r="G27" s="68">
        <f t="shared" si="3"/>
        <v>0</v>
      </c>
    </row>
    <row r="28" spans="2:7" ht="29" x14ac:dyDescent="0.35">
      <c r="B28" s="65">
        <f t="shared" si="4"/>
        <v>20</v>
      </c>
      <c r="C28" s="66" t="s">
        <v>255</v>
      </c>
      <c r="D28" s="65" t="s">
        <v>234</v>
      </c>
      <c r="E28" s="65">
        <v>1</v>
      </c>
      <c r="F28" s="67"/>
      <c r="G28" s="68">
        <f t="shared" si="3"/>
        <v>0</v>
      </c>
    </row>
    <row r="29" spans="2:7" x14ac:dyDescent="0.35">
      <c r="B29" s="65">
        <f t="shared" si="4"/>
        <v>21</v>
      </c>
      <c r="C29" s="66" t="s">
        <v>256</v>
      </c>
      <c r="D29" s="65" t="s">
        <v>234</v>
      </c>
      <c r="E29" s="65">
        <v>1</v>
      </c>
      <c r="F29" s="67"/>
      <c r="G29" s="68">
        <f t="shared" si="3"/>
        <v>0</v>
      </c>
    </row>
    <row r="30" spans="2:7" x14ac:dyDescent="0.35">
      <c r="B30" s="65">
        <f t="shared" si="4"/>
        <v>22</v>
      </c>
      <c r="C30" s="66" t="s">
        <v>257</v>
      </c>
      <c r="D30" s="65" t="s">
        <v>234</v>
      </c>
      <c r="E30" s="65">
        <v>1</v>
      </c>
      <c r="F30" s="67"/>
      <c r="G30" s="68">
        <f t="shared" si="3"/>
        <v>0</v>
      </c>
    </row>
    <row r="31" spans="2:7" x14ac:dyDescent="0.35">
      <c r="B31" s="65">
        <f t="shared" si="4"/>
        <v>23</v>
      </c>
      <c r="C31" s="66" t="s">
        <v>258</v>
      </c>
      <c r="D31" s="65" t="s">
        <v>234</v>
      </c>
      <c r="E31" s="65">
        <v>2</v>
      </c>
      <c r="F31" s="67"/>
      <c r="G31" s="68">
        <f t="shared" si="3"/>
        <v>0</v>
      </c>
    </row>
    <row r="32" spans="2:7" x14ac:dyDescent="0.35">
      <c r="B32" s="65">
        <f t="shared" si="4"/>
        <v>24</v>
      </c>
      <c r="C32" s="66" t="s">
        <v>259</v>
      </c>
      <c r="D32" s="65" t="s">
        <v>234</v>
      </c>
      <c r="E32" s="65">
        <v>1</v>
      </c>
      <c r="F32" s="67"/>
      <c r="G32" s="68">
        <f t="shared" si="3"/>
        <v>0</v>
      </c>
    </row>
    <row r="33" spans="2:7" ht="29" x14ac:dyDescent="0.35">
      <c r="B33" s="65">
        <f t="shared" si="4"/>
        <v>25</v>
      </c>
      <c r="C33" s="66" t="s">
        <v>260</v>
      </c>
      <c r="D33" s="65" t="s">
        <v>234</v>
      </c>
      <c r="E33" s="65">
        <v>2</v>
      </c>
      <c r="F33" s="67"/>
      <c r="G33" s="68">
        <f t="shared" si="3"/>
        <v>0</v>
      </c>
    </row>
    <row r="34" spans="2:7" x14ac:dyDescent="0.35">
      <c r="B34" s="133" t="s">
        <v>261</v>
      </c>
      <c r="C34" s="134"/>
      <c r="D34" s="134"/>
      <c r="E34" s="134"/>
      <c r="F34" s="135"/>
      <c r="G34" s="64">
        <f>SUM(G6:G33)/2</f>
        <v>0</v>
      </c>
    </row>
    <row r="37" spans="2:7" ht="26.25" customHeight="1" x14ac:dyDescent="0.35">
      <c r="B37" s="132" t="s">
        <v>227</v>
      </c>
      <c r="C37" s="132"/>
      <c r="D37" s="132"/>
      <c r="E37" s="132"/>
      <c r="F37" s="132"/>
      <c r="G37" s="132"/>
    </row>
    <row r="38" spans="2:7" ht="26.25" customHeight="1" x14ac:dyDescent="0.35">
      <c r="B38" s="132" t="s">
        <v>228</v>
      </c>
      <c r="C38" s="132"/>
      <c r="D38" s="132"/>
      <c r="E38" s="132"/>
      <c r="F38" s="132"/>
      <c r="G38" s="132"/>
    </row>
    <row r="39" spans="2:7" ht="25.5" customHeight="1" x14ac:dyDescent="0.35">
      <c r="B39" s="63" t="s">
        <v>2</v>
      </c>
      <c r="C39" s="63" t="s">
        <v>229</v>
      </c>
      <c r="D39" s="63" t="s">
        <v>4</v>
      </c>
      <c r="E39" s="63" t="s">
        <v>130</v>
      </c>
      <c r="F39" s="63" t="s">
        <v>230</v>
      </c>
      <c r="G39" s="63" t="s">
        <v>231</v>
      </c>
    </row>
    <row r="40" spans="2:7" x14ac:dyDescent="0.35">
      <c r="B40" s="133" t="s">
        <v>262</v>
      </c>
      <c r="C40" s="134"/>
      <c r="D40" s="134"/>
      <c r="E40" s="134"/>
      <c r="F40" s="135"/>
      <c r="G40" s="64">
        <f>SUM(G41:G45)</f>
        <v>0</v>
      </c>
    </row>
    <row r="41" spans="2:7" ht="29" x14ac:dyDescent="0.35">
      <c r="B41" s="65">
        <v>26</v>
      </c>
      <c r="C41" s="66" t="s">
        <v>263</v>
      </c>
      <c r="D41" s="65" t="s">
        <v>234</v>
      </c>
      <c r="E41" s="65">
        <v>1</v>
      </c>
      <c r="F41" s="67"/>
      <c r="G41" s="68">
        <f>F41*E41</f>
        <v>0</v>
      </c>
    </row>
    <row r="42" spans="2:7" x14ac:dyDescent="0.35">
      <c r="B42" s="65">
        <f>+B41+1</f>
        <v>27</v>
      </c>
      <c r="C42" s="66" t="s">
        <v>264</v>
      </c>
      <c r="D42" s="65" t="s">
        <v>234</v>
      </c>
      <c r="E42" s="65">
        <v>1</v>
      </c>
      <c r="F42" s="67"/>
      <c r="G42" s="68">
        <f>F42*E42</f>
        <v>0</v>
      </c>
    </row>
    <row r="43" spans="2:7" x14ac:dyDescent="0.35">
      <c r="B43" s="65">
        <f t="shared" ref="B43:B45" si="5">+B42+1</f>
        <v>28</v>
      </c>
      <c r="C43" s="66" t="s">
        <v>265</v>
      </c>
      <c r="D43" s="65" t="s">
        <v>234</v>
      </c>
      <c r="E43" s="65">
        <v>1</v>
      </c>
      <c r="F43" s="67"/>
      <c r="G43" s="68">
        <f>F43*E43</f>
        <v>0</v>
      </c>
    </row>
    <row r="44" spans="2:7" x14ac:dyDescent="0.35">
      <c r="B44" s="65">
        <f t="shared" si="5"/>
        <v>29</v>
      </c>
      <c r="C44" s="66" t="s">
        <v>266</v>
      </c>
      <c r="D44" s="65" t="s">
        <v>234</v>
      </c>
      <c r="E44" s="65">
        <v>2</v>
      </c>
      <c r="F44" s="67"/>
      <c r="G44" s="68">
        <f>F44*E44</f>
        <v>0</v>
      </c>
    </row>
    <row r="45" spans="2:7" x14ac:dyDescent="0.35">
      <c r="B45" s="65">
        <f t="shared" si="5"/>
        <v>30</v>
      </c>
      <c r="C45" s="66" t="s">
        <v>267</v>
      </c>
      <c r="D45" s="65" t="s">
        <v>234</v>
      </c>
      <c r="E45" s="65">
        <v>2</v>
      </c>
      <c r="F45" s="67"/>
      <c r="G45" s="68">
        <f>F45*E45</f>
        <v>0</v>
      </c>
    </row>
    <row r="46" spans="2:7" ht="18.649999999999999" customHeight="1" x14ac:dyDescent="0.35">
      <c r="B46" s="133" t="s">
        <v>268</v>
      </c>
      <c r="C46" s="134"/>
      <c r="D46" s="134"/>
      <c r="E46" s="134"/>
      <c r="F46" s="135"/>
      <c r="G46" s="64">
        <f>SUM(G47:G59)</f>
        <v>0</v>
      </c>
    </row>
    <row r="47" spans="2:7" x14ac:dyDescent="0.35">
      <c r="B47" s="65">
        <f>+B45+1</f>
        <v>31</v>
      </c>
      <c r="C47" s="66" t="s">
        <v>269</v>
      </c>
      <c r="D47" s="65" t="s">
        <v>234</v>
      </c>
      <c r="E47" s="65">
        <v>15</v>
      </c>
      <c r="F47" s="67"/>
      <c r="G47" s="68">
        <f t="shared" si="0"/>
        <v>0</v>
      </c>
    </row>
    <row r="48" spans="2:7" x14ac:dyDescent="0.35">
      <c r="B48" s="65">
        <f>+B47+1</f>
        <v>32</v>
      </c>
      <c r="C48" s="66" t="s">
        <v>270</v>
      </c>
      <c r="D48" s="65" t="s">
        <v>234</v>
      </c>
      <c r="E48" s="65">
        <v>15</v>
      </c>
      <c r="F48" s="67"/>
      <c r="G48" s="68">
        <f t="shared" si="0"/>
        <v>0</v>
      </c>
    </row>
    <row r="49" spans="2:9" x14ac:dyDescent="0.35">
      <c r="B49" s="65">
        <f t="shared" ref="B49:B59" si="6">+B48+1</f>
        <v>33</v>
      </c>
      <c r="C49" s="66" t="s">
        <v>271</v>
      </c>
      <c r="D49" s="65" t="s">
        <v>234</v>
      </c>
      <c r="E49" s="65">
        <v>15</v>
      </c>
      <c r="F49" s="67"/>
      <c r="G49" s="68">
        <f t="shared" si="0"/>
        <v>0</v>
      </c>
    </row>
    <row r="50" spans="2:9" ht="90" customHeight="1" x14ac:dyDescent="0.35">
      <c r="B50" s="65">
        <f t="shared" si="6"/>
        <v>34</v>
      </c>
      <c r="C50" s="66" t="s">
        <v>272</v>
      </c>
      <c r="D50" s="65" t="s">
        <v>234</v>
      </c>
      <c r="E50" s="65">
        <v>1</v>
      </c>
      <c r="F50" s="67"/>
      <c r="G50" s="68">
        <f t="shared" si="0"/>
        <v>0</v>
      </c>
    </row>
    <row r="51" spans="2:9" ht="44.15" customHeight="1" x14ac:dyDescent="0.35">
      <c r="B51" s="65">
        <f t="shared" si="6"/>
        <v>35</v>
      </c>
      <c r="C51" s="66" t="s">
        <v>273</v>
      </c>
      <c r="D51" s="65" t="s">
        <v>234</v>
      </c>
      <c r="E51" s="65">
        <v>1</v>
      </c>
      <c r="F51" s="67"/>
      <c r="G51" s="68">
        <f t="shared" si="0"/>
        <v>0</v>
      </c>
    </row>
    <row r="52" spans="2:9" ht="29" x14ac:dyDescent="0.35">
      <c r="B52" s="65">
        <f t="shared" si="6"/>
        <v>36</v>
      </c>
      <c r="C52" s="66" t="s">
        <v>274</v>
      </c>
      <c r="D52" s="65" t="s">
        <v>234</v>
      </c>
      <c r="E52" s="65">
        <v>1</v>
      </c>
      <c r="F52" s="67"/>
      <c r="G52" s="68">
        <f t="shared" si="0"/>
        <v>0</v>
      </c>
    </row>
    <row r="53" spans="2:9" x14ac:dyDescent="0.35">
      <c r="B53" s="65">
        <f t="shared" si="6"/>
        <v>37</v>
      </c>
      <c r="C53" s="66" t="s">
        <v>275</v>
      </c>
      <c r="D53" s="65" t="s">
        <v>234</v>
      </c>
      <c r="E53" s="65">
        <v>15</v>
      </c>
      <c r="F53" s="67"/>
      <c r="G53" s="68">
        <f t="shared" si="0"/>
        <v>0</v>
      </c>
    </row>
    <row r="54" spans="2:9" x14ac:dyDescent="0.35">
      <c r="B54" s="65">
        <f t="shared" si="6"/>
        <v>38</v>
      </c>
      <c r="C54" s="66" t="s">
        <v>276</v>
      </c>
      <c r="D54" s="65" t="s">
        <v>234</v>
      </c>
      <c r="E54" s="65">
        <v>12</v>
      </c>
      <c r="F54" s="67"/>
      <c r="G54" s="68">
        <f t="shared" si="0"/>
        <v>0</v>
      </c>
    </row>
    <row r="55" spans="2:9" x14ac:dyDescent="0.35">
      <c r="B55" s="65">
        <f t="shared" si="6"/>
        <v>39</v>
      </c>
      <c r="C55" s="66" t="s">
        <v>277</v>
      </c>
      <c r="D55" s="65" t="s">
        <v>234</v>
      </c>
      <c r="E55" s="65">
        <v>4</v>
      </c>
      <c r="F55" s="67"/>
      <c r="G55" s="68">
        <f t="shared" si="0"/>
        <v>0</v>
      </c>
    </row>
    <row r="56" spans="2:9" x14ac:dyDescent="0.35">
      <c r="B56" s="65">
        <f t="shared" si="6"/>
        <v>40</v>
      </c>
      <c r="C56" s="66" t="s">
        <v>278</v>
      </c>
      <c r="D56" s="65" t="s">
        <v>234</v>
      </c>
      <c r="E56" s="65">
        <v>15</v>
      </c>
      <c r="F56" s="67"/>
      <c r="G56" s="68">
        <f t="shared" si="0"/>
        <v>0</v>
      </c>
    </row>
    <row r="57" spans="2:9" ht="29" x14ac:dyDescent="0.35">
      <c r="B57" s="65">
        <f t="shared" si="6"/>
        <v>41</v>
      </c>
      <c r="C57" s="66" t="s">
        <v>279</v>
      </c>
      <c r="D57" s="65" t="s">
        <v>234</v>
      </c>
      <c r="E57" s="65">
        <v>6</v>
      </c>
      <c r="F57" s="67"/>
      <c r="G57" s="68">
        <f t="shared" si="0"/>
        <v>0</v>
      </c>
    </row>
    <row r="58" spans="2:9" x14ac:dyDescent="0.35">
      <c r="B58" s="65">
        <f t="shared" si="6"/>
        <v>42</v>
      </c>
      <c r="C58" s="66" t="s">
        <v>280</v>
      </c>
      <c r="D58" s="65" t="s">
        <v>234</v>
      </c>
      <c r="E58" s="65">
        <v>1</v>
      </c>
      <c r="F58" s="67"/>
      <c r="G58" s="68">
        <f t="shared" si="0"/>
        <v>0</v>
      </c>
    </row>
    <row r="59" spans="2:9" x14ac:dyDescent="0.35">
      <c r="B59" s="65">
        <f t="shared" si="6"/>
        <v>43</v>
      </c>
      <c r="C59" s="66" t="s">
        <v>281</v>
      </c>
      <c r="D59" s="65" t="s">
        <v>234</v>
      </c>
      <c r="E59" s="65">
        <v>1</v>
      </c>
      <c r="F59" s="67"/>
      <c r="G59" s="68">
        <f t="shared" si="0"/>
        <v>0</v>
      </c>
    </row>
    <row r="60" spans="2:9" x14ac:dyDescent="0.35">
      <c r="B60" s="133" t="s">
        <v>282</v>
      </c>
      <c r="C60" s="134"/>
      <c r="D60" s="134"/>
      <c r="E60" s="134"/>
      <c r="F60" s="135"/>
      <c r="G60" s="64">
        <f>SUM(G61:G83)</f>
        <v>0</v>
      </c>
    </row>
    <row r="61" spans="2:9" ht="29" x14ac:dyDescent="0.35">
      <c r="B61" s="65">
        <f>+B59+1</f>
        <v>44</v>
      </c>
      <c r="C61" s="66" t="s">
        <v>323</v>
      </c>
      <c r="D61" s="65" t="s">
        <v>283</v>
      </c>
      <c r="E61" s="65">
        <v>60</v>
      </c>
      <c r="F61" s="67"/>
      <c r="G61" s="68">
        <f t="shared" si="0"/>
        <v>0</v>
      </c>
    </row>
    <row r="62" spans="2:9" ht="29" x14ac:dyDescent="0.35">
      <c r="B62" s="65">
        <f>+B61+1</f>
        <v>45</v>
      </c>
      <c r="C62" s="66" t="s">
        <v>322</v>
      </c>
      <c r="D62" s="65" t="s">
        <v>283</v>
      </c>
      <c r="E62" s="65">
        <v>192</v>
      </c>
      <c r="F62" s="67"/>
      <c r="G62" s="68">
        <f t="shared" si="0"/>
        <v>0</v>
      </c>
      <c r="I62" s="71"/>
    </row>
    <row r="63" spans="2:9" x14ac:dyDescent="0.35">
      <c r="B63" s="65">
        <f t="shared" ref="B63:B83" si="7">+B62+1</f>
        <v>46</v>
      </c>
      <c r="C63" s="66" t="s">
        <v>284</v>
      </c>
      <c r="D63" s="65" t="s">
        <v>283</v>
      </c>
      <c r="E63" s="65">
        <v>10</v>
      </c>
      <c r="F63" s="67"/>
      <c r="G63" s="68">
        <f t="shared" si="0"/>
        <v>0</v>
      </c>
    </row>
    <row r="64" spans="2:9" x14ac:dyDescent="0.35">
      <c r="B64" s="65">
        <f t="shared" si="7"/>
        <v>47</v>
      </c>
      <c r="C64" s="66" t="s">
        <v>285</v>
      </c>
      <c r="D64" s="65" t="s">
        <v>283</v>
      </c>
      <c r="E64" s="65">
        <v>20</v>
      </c>
      <c r="F64" s="67"/>
      <c r="G64" s="68">
        <f t="shared" si="0"/>
        <v>0</v>
      </c>
    </row>
    <row r="65" spans="2:7" x14ac:dyDescent="0.35">
      <c r="B65" s="65">
        <f t="shared" si="7"/>
        <v>48</v>
      </c>
      <c r="C65" s="66" t="s">
        <v>286</v>
      </c>
      <c r="D65" s="65" t="s">
        <v>234</v>
      </c>
      <c r="E65" s="65">
        <v>2</v>
      </c>
      <c r="F65" s="67"/>
      <c r="G65" s="68">
        <f t="shared" si="0"/>
        <v>0</v>
      </c>
    </row>
    <row r="66" spans="2:7" x14ac:dyDescent="0.35">
      <c r="B66" s="65">
        <f t="shared" si="7"/>
        <v>49</v>
      </c>
      <c r="C66" s="66" t="s">
        <v>287</v>
      </c>
      <c r="D66" s="65" t="s">
        <v>234</v>
      </c>
      <c r="E66" s="65">
        <v>9</v>
      </c>
      <c r="F66" s="67"/>
      <c r="G66" s="68">
        <f t="shared" si="0"/>
        <v>0</v>
      </c>
    </row>
    <row r="67" spans="2:7" x14ac:dyDescent="0.35">
      <c r="B67" s="65">
        <f t="shared" si="7"/>
        <v>50</v>
      </c>
      <c r="C67" s="66" t="s">
        <v>288</v>
      </c>
      <c r="D67" s="65" t="s">
        <v>234</v>
      </c>
      <c r="E67" s="65">
        <v>2</v>
      </c>
      <c r="F67" s="67"/>
      <c r="G67" s="68">
        <f t="shared" si="0"/>
        <v>0</v>
      </c>
    </row>
    <row r="68" spans="2:7" x14ac:dyDescent="0.35">
      <c r="B68" s="65">
        <f t="shared" si="7"/>
        <v>51</v>
      </c>
      <c r="C68" s="66" t="s">
        <v>289</v>
      </c>
      <c r="D68" s="65" t="s">
        <v>283</v>
      </c>
      <c r="E68" s="65">
        <v>20</v>
      </c>
      <c r="F68" s="67"/>
      <c r="G68" s="68">
        <f t="shared" si="0"/>
        <v>0</v>
      </c>
    </row>
    <row r="69" spans="2:7" ht="29" x14ac:dyDescent="0.35">
      <c r="B69" s="65">
        <f t="shared" si="7"/>
        <v>52</v>
      </c>
      <c r="C69" s="66" t="s">
        <v>324</v>
      </c>
      <c r="D69" s="65" t="s">
        <v>283</v>
      </c>
      <c r="E69" s="65">
        <v>35</v>
      </c>
      <c r="F69" s="67"/>
      <c r="G69" s="68">
        <f t="shared" si="0"/>
        <v>0</v>
      </c>
    </row>
    <row r="70" spans="2:7" ht="29" x14ac:dyDescent="0.35">
      <c r="B70" s="65">
        <f t="shared" si="7"/>
        <v>53</v>
      </c>
      <c r="C70" s="66" t="s">
        <v>290</v>
      </c>
      <c r="D70" s="65" t="s">
        <v>234</v>
      </c>
      <c r="E70" s="65">
        <v>15</v>
      </c>
      <c r="F70" s="67"/>
      <c r="G70" s="68">
        <f t="shared" si="0"/>
        <v>0</v>
      </c>
    </row>
    <row r="71" spans="2:7" ht="29" x14ac:dyDescent="0.35">
      <c r="B71" s="65">
        <f t="shared" si="7"/>
        <v>54</v>
      </c>
      <c r="C71" s="66" t="s">
        <v>291</v>
      </c>
      <c r="D71" s="65" t="s">
        <v>234</v>
      </c>
      <c r="E71" s="65">
        <v>10</v>
      </c>
      <c r="F71" s="67"/>
      <c r="G71" s="68">
        <f t="shared" si="0"/>
        <v>0</v>
      </c>
    </row>
    <row r="72" spans="2:7" ht="29" x14ac:dyDescent="0.35">
      <c r="B72" s="65">
        <f t="shared" si="7"/>
        <v>55</v>
      </c>
      <c r="C72" s="66" t="s">
        <v>292</v>
      </c>
      <c r="D72" s="65" t="s">
        <v>234</v>
      </c>
      <c r="E72" s="65">
        <v>70</v>
      </c>
      <c r="F72" s="67"/>
      <c r="G72" s="68">
        <f t="shared" si="0"/>
        <v>0</v>
      </c>
    </row>
    <row r="73" spans="2:7" ht="29" x14ac:dyDescent="0.35">
      <c r="B73" s="65">
        <f t="shared" si="7"/>
        <v>56</v>
      </c>
      <c r="C73" s="66" t="s">
        <v>293</v>
      </c>
      <c r="D73" s="65" t="s">
        <v>234</v>
      </c>
      <c r="E73" s="65">
        <v>9</v>
      </c>
      <c r="F73" s="67"/>
      <c r="G73" s="68">
        <f t="shared" si="0"/>
        <v>0</v>
      </c>
    </row>
    <row r="74" spans="2:7" x14ac:dyDescent="0.35">
      <c r="B74" s="65">
        <f t="shared" si="7"/>
        <v>57</v>
      </c>
      <c r="C74" s="66" t="s">
        <v>294</v>
      </c>
      <c r="D74" s="65" t="s">
        <v>234</v>
      </c>
      <c r="E74" s="65">
        <v>90</v>
      </c>
      <c r="F74" s="67"/>
      <c r="G74" s="68">
        <f t="shared" si="0"/>
        <v>0</v>
      </c>
    </row>
    <row r="75" spans="2:7" x14ac:dyDescent="0.35">
      <c r="B75" s="65">
        <f t="shared" si="7"/>
        <v>58</v>
      </c>
      <c r="C75" s="66" t="s">
        <v>295</v>
      </c>
      <c r="D75" s="65" t="s">
        <v>234</v>
      </c>
      <c r="E75" s="65">
        <v>1</v>
      </c>
      <c r="F75" s="67"/>
      <c r="G75" s="68">
        <f t="shared" si="0"/>
        <v>0</v>
      </c>
    </row>
    <row r="76" spans="2:7" x14ac:dyDescent="0.35">
      <c r="B76" s="65">
        <f t="shared" si="7"/>
        <v>59</v>
      </c>
      <c r="C76" s="66" t="s">
        <v>296</v>
      </c>
      <c r="D76" s="65" t="s">
        <v>283</v>
      </c>
      <c r="E76" s="65">
        <v>305</v>
      </c>
      <c r="F76" s="67"/>
      <c r="G76" s="68">
        <f t="shared" si="0"/>
        <v>0</v>
      </c>
    </row>
    <row r="77" spans="2:7" x14ac:dyDescent="0.35">
      <c r="B77" s="65">
        <f t="shared" si="7"/>
        <v>60</v>
      </c>
      <c r="C77" s="66" t="s">
        <v>297</v>
      </c>
      <c r="D77" s="65" t="s">
        <v>283</v>
      </c>
      <c r="E77" s="65">
        <v>95</v>
      </c>
      <c r="F77" s="67"/>
      <c r="G77" s="68">
        <f t="shared" si="0"/>
        <v>0</v>
      </c>
    </row>
    <row r="78" spans="2:7" ht="29" x14ac:dyDescent="0.35">
      <c r="B78" s="65">
        <f t="shared" si="7"/>
        <v>61</v>
      </c>
      <c r="C78" s="66" t="s">
        <v>298</v>
      </c>
      <c r="D78" s="65" t="s">
        <v>283</v>
      </c>
      <c r="E78" s="65">
        <v>450</v>
      </c>
      <c r="F78" s="67"/>
      <c r="G78" s="68">
        <f t="shared" si="0"/>
        <v>0</v>
      </c>
    </row>
    <row r="79" spans="2:7" x14ac:dyDescent="0.35">
      <c r="B79" s="65">
        <f t="shared" si="7"/>
        <v>62</v>
      </c>
      <c r="C79" s="66" t="s">
        <v>299</v>
      </c>
      <c r="D79" s="65" t="s">
        <v>283</v>
      </c>
      <c r="E79" s="65">
        <v>90</v>
      </c>
      <c r="F79" s="67"/>
      <c r="G79" s="68">
        <f t="shared" si="0"/>
        <v>0</v>
      </c>
    </row>
    <row r="80" spans="2:7" x14ac:dyDescent="0.35">
      <c r="B80" s="65">
        <f t="shared" si="7"/>
        <v>63</v>
      </c>
      <c r="C80" s="66" t="s">
        <v>300</v>
      </c>
      <c r="D80" s="65" t="s">
        <v>283</v>
      </c>
      <c r="E80" s="65">
        <v>90</v>
      </c>
      <c r="F80" s="67"/>
      <c r="G80" s="68">
        <f t="shared" si="0"/>
        <v>0</v>
      </c>
    </row>
    <row r="81" spans="2:9" x14ac:dyDescent="0.35">
      <c r="B81" s="65">
        <f t="shared" si="7"/>
        <v>64</v>
      </c>
      <c r="C81" s="66" t="s">
        <v>301</v>
      </c>
      <c r="D81" s="65" t="s">
        <v>234</v>
      </c>
      <c r="E81" s="65">
        <v>13</v>
      </c>
      <c r="F81" s="67"/>
      <c r="G81" s="68">
        <f t="shared" si="0"/>
        <v>0</v>
      </c>
    </row>
    <row r="82" spans="2:9" x14ac:dyDescent="0.35">
      <c r="B82" s="65">
        <f t="shared" si="7"/>
        <v>65</v>
      </c>
      <c r="C82" s="66" t="s">
        <v>302</v>
      </c>
      <c r="D82" s="65" t="s">
        <v>234</v>
      </c>
      <c r="E82" s="65">
        <v>1</v>
      </c>
      <c r="F82" s="67"/>
      <c r="G82" s="68">
        <f t="shared" ref="G82:G83" si="8">F82*E82</f>
        <v>0</v>
      </c>
    </row>
    <row r="83" spans="2:9" x14ac:dyDescent="0.35">
      <c r="B83" s="65">
        <f t="shared" si="7"/>
        <v>66</v>
      </c>
      <c r="C83" s="66" t="s">
        <v>303</v>
      </c>
      <c r="D83" s="65" t="s">
        <v>234</v>
      </c>
      <c r="E83" s="65">
        <v>1</v>
      </c>
      <c r="F83" s="67"/>
      <c r="G83" s="68">
        <f t="shared" si="8"/>
        <v>0</v>
      </c>
    </row>
    <row r="84" spans="2:9" x14ac:dyDescent="0.35">
      <c r="B84" s="140" t="s">
        <v>19</v>
      </c>
      <c r="C84" s="140"/>
      <c r="D84" s="140"/>
      <c r="E84" s="140"/>
      <c r="F84" s="140"/>
      <c r="G84" s="69">
        <f>SUM(G40:G83)/2</f>
        <v>0</v>
      </c>
    </row>
    <row r="85" spans="2:9" x14ac:dyDescent="0.35">
      <c r="B85" s="140" t="s">
        <v>20</v>
      </c>
      <c r="C85" s="140"/>
      <c r="D85" s="140"/>
      <c r="E85" s="140"/>
      <c r="F85" s="70">
        <v>0.19</v>
      </c>
      <c r="G85" s="69">
        <f>F85*G84</f>
        <v>0</v>
      </c>
    </row>
    <row r="86" spans="2:9" x14ac:dyDescent="0.35">
      <c r="B86" s="140" t="s">
        <v>304</v>
      </c>
      <c r="C86" s="140"/>
      <c r="D86" s="140"/>
      <c r="E86" s="140"/>
      <c r="F86" s="140"/>
      <c r="G86" s="69">
        <f>SUM(G84:G85)</f>
        <v>0</v>
      </c>
    </row>
    <row r="89" spans="2:9" ht="22.5" customHeight="1" x14ac:dyDescent="0.35">
      <c r="B89" s="132" t="s">
        <v>227</v>
      </c>
      <c r="C89" s="132"/>
      <c r="D89" s="132"/>
      <c r="E89" s="132"/>
      <c r="F89" s="132"/>
      <c r="G89" s="132"/>
    </row>
    <row r="90" spans="2:9" ht="25.5" customHeight="1" x14ac:dyDescent="0.35">
      <c r="B90" s="132" t="s">
        <v>228</v>
      </c>
      <c r="C90" s="132"/>
      <c r="D90" s="132"/>
      <c r="E90" s="132"/>
      <c r="F90" s="132"/>
      <c r="G90" s="132"/>
    </row>
    <row r="91" spans="2:9" ht="23.25" customHeight="1" x14ac:dyDescent="0.35">
      <c r="B91" s="63" t="s">
        <v>2</v>
      </c>
      <c r="C91" s="63" t="s">
        <v>229</v>
      </c>
      <c r="D91" s="63" t="s">
        <v>4</v>
      </c>
      <c r="E91" s="63" t="s">
        <v>130</v>
      </c>
      <c r="F91" s="63" t="s">
        <v>230</v>
      </c>
      <c r="G91" s="63" t="s">
        <v>231</v>
      </c>
    </row>
    <row r="92" spans="2:9" x14ac:dyDescent="0.35">
      <c r="B92" s="133" t="s">
        <v>305</v>
      </c>
      <c r="C92" s="134"/>
      <c r="D92" s="134"/>
      <c r="E92" s="134"/>
      <c r="F92" s="135"/>
      <c r="G92" s="64">
        <f>SUM(G93)</f>
        <v>0</v>
      </c>
    </row>
    <row r="93" spans="2:9" ht="171.65" customHeight="1" x14ac:dyDescent="0.35">
      <c r="B93" s="65">
        <f>+B83+1</f>
        <v>67</v>
      </c>
      <c r="C93" s="66" t="s">
        <v>306</v>
      </c>
      <c r="D93" s="65" t="s">
        <v>307</v>
      </c>
      <c r="E93" s="65">
        <v>1</v>
      </c>
      <c r="F93" s="67"/>
      <c r="G93" s="68">
        <f t="shared" ref="G93:G96" si="9">F93*E93</f>
        <v>0</v>
      </c>
    </row>
    <row r="94" spans="2:9" ht="23.15" customHeight="1" x14ac:dyDescent="0.35">
      <c r="B94" s="133" t="s">
        <v>308</v>
      </c>
      <c r="C94" s="134"/>
      <c r="D94" s="134"/>
      <c r="E94" s="134"/>
      <c r="F94" s="135"/>
      <c r="G94" s="64">
        <f>SUM(G95:G96)</f>
        <v>0</v>
      </c>
    </row>
    <row r="95" spans="2:9" ht="84.75" customHeight="1" x14ac:dyDescent="0.35">
      <c r="B95" s="65">
        <f>+B93+1</f>
        <v>68</v>
      </c>
      <c r="C95" s="66" t="s">
        <v>309</v>
      </c>
      <c r="D95" s="65" t="s">
        <v>310</v>
      </c>
      <c r="E95" s="65">
        <v>2</v>
      </c>
      <c r="F95" s="67"/>
      <c r="G95" s="68">
        <f t="shared" si="9"/>
        <v>0</v>
      </c>
    </row>
    <row r="96" spans="2:9" ht="58" x14ac:dyDescent="0.35">
      <c r="B96" s="65">
        <f>+B95+1</f>
        <v>69</v>
      </c>
      <c r="C96" s="66" t="s">
        <v>311</v>
      </c>
      <c r="D96" s="65" t="s">
        <v>310</v>
      </c>
      <c r="E96" s="65">
        <v>2</v>
      </c>
      <c r="F96" s="67"/>
      <c r="G96" s="68">
        <f t="shared" si="9"/>
        <v>0</v>
      </c>
      <c r="I96" s="62"/>
    </row>
    <row r="97" spans="2:9" x14ac:dyDescent="0.35">
      <c r="B97" s="140" t="s">
        <v>19</v>
      </c>
      <c r="C97" s="140"/>
      <c r="D97" s="140"/>
      <c r="E97" s="140"/>
      <c r="F97" s="140"/>
      <c r="G97" s="69">
        <f>SUM(G92:G96)/2</f>
        <v>0</v>
      </c>
    </row>
    <row r="98" spans="2:9" x14ac:dyDescent="0.35">
      <c r="B98" s="140" t="s">
        <v>312</v>
      </c>
      <c r="C98" s="140"/>
      <c r="D98" s="140"/>
      <c r="E98" s="140"/>
      <c r="F98" s="70">
        <v>0.12</v>
      </c>
      <c r="G98" s="69">
        <f>F98*G97</f>
        <v>0</v>
      </c>
    </row>
    <row r="99" spans="2:9" x14ac:dyDescent="0.35">
      <c r="B99" s="140" t="s">
        <v>313</v>
      </c>
      <c r="C99" s="140"/>
      <c r="D99" s="140"/>
      <c r="E99" s="140"/>
      <c r="F99" s="70">
        <v>0.08</v>
      </c>
      <c r="G99" s="69">
        <f>F99*G97</f>
        <v>0</v>
      </c>
    </row>
    <row r="100" spans="2:9" x14ac:dyDescent="0.35">
      <c r="B100" s="140" t="s">
        <v>304</v>
      </c>
      <c r="C100" s="140"/>
      <c r="D100" s="140"/>
      <c r="E100" s="140"/>
      <c r="F100" s="140"/>
      <c r="G100" s="69">
        <f>SUM(G97:G99)</f>
        <v>0</v>
      </c>
    </row>
    <row r="102" spans="2:9" ht="18" customHeight="1" x14ac:dyDescent="0.35">
      <c r="B102" s="140" t="s">
        <v>314</v>
      </c>
      <c r="C102" s="140"/>
      <c r="D102" s="140"/>
      <c r="E102" s="140"/>
      <c r="F102" s="140"/>
      <c r="G102" s="69">
        <f>+G34+G86+G100</f>
        <v>0</v>
      </c>
      <c r="I102" s="62"/>
    </row>
    <row r="124" spans="9:9" x14ac:dyDescent="0.35">
      <c r="I124" s="71"/>
    </row>
    <row r="125" spans="9:9" x14ac:dyDescent="0.35">
      <c r="I125" s="71"/>
    </row>
  </sheetData>
  <mergeCells count="23">
    <mergeCell ref="B34:F34"/>
    <mergeCell ref="B3:G3"/>
    <mergeCell ref="B4:G4"/>
    <mergeCell ref="B6:F6"/>
    <mergeCell ref="B10:F10"/>
    <mergeCell ref="B19:F19"/>
    <mergeCell ref="B94:F94"/>
    <mergeCell ref="B37:G37"/>
    <mergeCell ref="B38:G38"/>
    <mergeCell ref="B40:F40"/>
    <mergeCell ref="B46:F46"/>
    <mergeCell ref="B60:F60"/>
    <mergeCell ref="B84:F84"/>
    <mergeCell ref="B85:E85"/>
    <mergeCell ref="B86:F86"/>
    <mergeCell ref="B89:G89"/>
    <mergeCell ref="B90:G90"/>
    <mergeCell ref="B92:F92"/>
    <mergeCell ref="B97:F97"/>
    <mergeCell ref="B98:E98"/>
    <mergeCell ref="B99:E99"/>
    <mergeCell ref="B100:F100"/>
    <mergeCell ref="B102:F10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CD102-47BA-4BEF-85C9-467EABFB085C}">
  <dimension ref="A2:M23"/>
  <sheetViews>
    <sheetView workbookViewId="0">
      <selection activeCell="B4" sqref="B4:B23"/>
    </sheetView>
  </sheetViews>
  <sheetFormatPr baseColWidth="10" defaultColWidth="11.453125" defaultRowHeight="14.5" x14ac:dyDescent="0.35"/>
  <cols>
    <col min="1" max="1" width="7.1796875" customWidth="1"/>
    <col min="2" max="2" width="38" customWidth="1"/>
    <col min="3" max="3" width="8.54296875" style="1" customWidth="1"/>
    <col min="4" max="4" width="8.26953125" style="1" customWidth="1"/>
    <col min="5" max="5" width="9.54296875" style="1" customWidth="1"/>
    <col min="6" max="6" width="10" style="1" customWidth="1"/>
    <col min="7" max="7" width="7.7265625" style="1" customWidth="1"/>
    <col min="8" max="8" width="10.81640625" style="1" customWidth="1"/>
    <col min="9" max="9" width="10.54296875" style="1" customWidth="1"/>
    <col min="10" max="10" width="9.54296875" style="1" customWidth="1"/>
    <col min="11" max="11" width="9" style="1" customWidth="1"/>
    <col min="12" max="12" width="10.453125" style="1" customWidth="1"/>
    <col min="13" max="13" width="9.7265625" style="2" customWidth="1"/>
  </cols>
  <sheetData>
    <row r="2" spans="1:13" x14ac:dyDescent="0.35">
      <c r="B2" s="156" t="s">
        <v>119</v>
      </c>
      <c r="C2" s="156"/>
      <c r="D2" s="156"/>
      <c r="E2" s="156"/>
      <c r="F2" s="156"/>
      <c r="G2" s="156"/>
      <c r="H2" s="156"/>
      <c r="I2" s="156"/>
      <c r="J2" s="156"/>
      <c r="K2" s="156"/>
      <c r="L2" s="156"/>
      <c r="M2" s="156"/>
    </row>
    <row r="3" spans="1:13" ht="26.5" x14ac:dyDescent="0.35">
      <c r="B3" s="23" t="s">
        <v>120</v>
      </c>
      <c r="C3" s="24" t="s">
        <v>4</v>
      </c>
      <c r="D3" s="24" t="s">
        <v>121</v>
      </c>
      <c r="E3" s="25" t="s">
        <v>122</v>
      </c>
      <c r="F3" s="25" t="s">
        <v>123</v>
      </c>
      <c r="G3" s="25" t="s">
        <v>124</v>
      </c>
      <c r="H3" s="25" t="s">
        <v>125</v>
      </c>
      <c r="I3" s="25" t="s">
        <v>126</v>
      </c>
      <c r="J3" s="25" t="s">
        <v>127</v>
      </c>
      <c r="K3" s="25" t="s">
        <v>128</v>
      </c>
      <c r="L3" s="25" t="s">
        <v>129</v>
      </c>
      <c r="M3" s="26" t="s">
        <v>130</v>
      </c>
    </row>
    <row r="4" spans="1:13" x14ac:dyDescent="0.35">
      <c r="A4">
        <v>1</v>
      </c>
      <c r="B4" s="27" t="s">
        <v>131</v>
      </c>
      <c r="C4" s="28" t="s">
        <v>132</v>
      </c>
      <c r="D4" s="28"/>
      <c r="E4" s="28"/>
      <c r="F4" s="28"/>
      <c r="G4" s="28"/>
      <c r="H4" s="28"/>
      <c r="I4" s="28"/>
      <c r="J4" s="28"/>
      <c r="K4" s="28"/>
      <c r="L4" s="28"/>
      <c r="M4" s="29"/>
    </row>
    <row r="5" spans="1:13" x14ac:dyDescent="0.35">
      <c r="A5">
        <v>2</v>
      </c>
      <c r="B5" s="27" t="s">
        <v>133</v>
      </c>
      <c r="C5" s="28" t="s">
        <v>132</v>
      </c>
      <c r="D5" s="28"/>
      <c r="E5" s="28"/>
      <c r="F5" s="28"/>
      <c r="G5" s="28"/>
      <c r="H5" s="28"/>
      <c r="I5" s="28"/>
      <c r="J5" s="28"/>
      <c r="K5" s="28"/>
      <c r="L5" s="28"/>
      <c r="M5" s="29"/>
    </row>
    <row r="6" spans="1:13" x14ac:dyDescent="0.35">
      <c r="A6">
        <v>3</v>
      </c>
      <c r="B6" s="27" t="s">
        <v>134</v>
      </c>
      <c r="C6" s="28" t="s">
        <v>132</v>
      </c>
      <c r="D6" s="28"/>
      <c r="E6" s="28"/>
      <c r="F6" s="28"/>
      <c r="G6" s="28"/>
      <c r="H6" s="28"/>
      <c r="I6" s="28"/>
      <c r="J6" s="28"/>
      <c r="K6" s="28"/>
      <c r="L6" s="28"/>
      <c r="M6" s="29"/>
    </row>
    <row r="7" spans="1:13" x14ac:dyDescent="0.35">
      <c r="A7">
        <v>4</v>
      </c>
      <c r="B7" s="27" t="s">
        <v>135</v>
      </c>
      <c r="C7" s="28" t="s">
        <v>136</v>
      </c>
      <c r="D7" s="28"/>
      <c r="E7" s="28"/>
      <c r="F7" s="28"/>
      <c r="G7" s="28"/>
      <c r="H7" s="28"/>
      <c r="I7" s="28"/>
      <c r="J7" s="28"/>
      <c r="K7" s="28"/>
      <c r="L7" s="28"/>
      <c r="M7" s="29"/>
    </row>
    <row r="8" spans="1:13" x14ac:dyDescent="0.35">
      <c r="A8">
        <v>5</v>
      </c>
      <c r="B8" s="27" t="s">
        <v>137</v>
      </c>
      <c r="C8" s="28" t="s">
        <v>132</v>
      </c>
      <c r="D8" s="28"/>
      <c r="E8" s="28"/>
      <c r="F8" s="28"/>
      <c r="G8" s="28"/>
      <c r="H8" s="28"/>
      <c r="I8" s="28"/>
      <c r="J8" s="28"/>
      <c r="K8" s="28"/>
      <c r="L8" s="28"/>
      <c r="M8" s="29"/>
    </row>
    <row r="9" spans="1:13" x14ac:dyDescent="0.35">
      <c r="A9">
        <v>6</v>
      </c>
      <c r="B9" s="27" t="s">
        <v>138</v>
      </c>
      <c r="C9" s="28" t="s">
        <v>132</v>
      </c>
      <c r="D9" s="28"/>
      <c r="E9" s="28"/>
      <c r="F9" s="28"/>
      <c r="G9" s="28"/>
      <c r="H9" s="28"/>
      <c r="I9" s="28"/>
      <c r="J9" s="28"/>
      <c r="K9" s="28"/>
      <c r="L9" s="28"/>
      <c r="M9" s="29"/>
    </row>
    <row r="10" spans="1:13" x14ac:dyDescent="0.35">
      <c r="A10" s="119">
        <v>7</v>
      </c>
      <c r="B10" s="27" t="s">
        <v>139</v>
      </c>
      <c r="C10" s="28" t="s">
        <v>132</v>
      </c>
      <c r="D10" s="28"/>
      <c r="E10" s="28"/>
      <c r="F10" s="28"/>
      <c r="G10" s="28"/>
      <c r="H10" s="28"/>
      <c r="I10" s="28"/>
      <c r="J10" s="28"/>
      <c r="K10" s="28"/>
      <c r="L10" s="28"/>
      <c r="M10" s="29"/>
    </row>
    <row r="11" spans="1:13" x14ac:dyDescent="0.35">
      <c r="A11" s="119">
        <v>8</v>
      </c>
      <c r="B11" s="27" t="s">
        <v>140</v>
      </c>
      <c r="C11" s="28" t="s">
        <v>132</v>
      </c>
      <c r="D11" s="28"/>
      <c r="E11" s="28"/>
      <c r="F11" s="28"/>
      <c r="G11" s="28"/>
      <c r="H11" s="28"/>
      <c r="I11" s="28"/>
      <c r="J11" s="28"/>
      <c r="K11" s="28"/>
      <c r="L11" s="28"/>
      <c r="M11" s="29"/>
    </row>
    <row r="12" spans="1:13" x14ac:dyDescent="0.35">
      <c r="A12">
        <v>9</v>
      </c>
      <c r="B12" s="27" t="s">
        <v>141</v>
      </c>
      <c r="C12" s="28" t="s">
        <v>132</v>
      </c>
      <c r="D12" s="28"/>
      <c r="E12" s="28"/>
      <c r="F12" s="28"/>
      <c r="G12" s="28"/>
      <c r="H12" s="28"/>
      <c r="I12" s="28"/>
      <c r="J12" s="28"/>
      <c r="K12" s="28"/>
      <c r="L12" s="28"/>
      <c r="M12" s="29"/>
    </row>
    <row r="13" spans="1:13" x14ac:dyDescent="0.35">
      <c r="A13">
        <v>10</v>
      </c>
      <c r="B13" s="27" t="s">
        <v>142</v>
      </c>
      <c r="C13" s="28" t="s">
        <v>132</v>
      </c>
      <c r="D13" s="28"/>
      <c r="E13" s="28"/>
      <c r="F13" s="28"/>
      <c r="G13" s="28"/>
      <c r="H13" s="28"/>
      <c r="I13" s="28"/>
      <c r="J13" s="28"/>
      <c r="K13" s="28"/>
      <c r="L13" s="28"/>
      <c r="M13" s="29"/>
    </row>
    <row r="14" spans="1:13" x14ac:dyDescent="0.35">
      <c r="A14">
        <v>11</v>
      </c>
      <c r="B14" s="27" t="s">
        <v>143</v>
      </c>
      <c r="C14" s="28" t="s">
        <v>132</v>
      </c>
      <c r="D14" s="28"/>
      <c r="E14" s="28"/>
      <c r="F14" s="28"/>
      <c r="G14" s="28"/>
      <c r="H14" s="28"/>
      <c r="I14" s="28"/>
      <c r="J14" s="28"/>
      <c r="K14" s="28"/>
      <c r="L14" s="28"/>
      <c r="M14" s="29"/>
    </row>
    <row r="15" spans="1:13" ht="26.5" x14ac:dyDescent="0.35">
      <c r="A15">
        <v>12</v>
      </c>
      <c r="B15" s="30" t="s">
        <v>144</v>
      </c>
      <c r="C15" s="29" t="s">
        <v>132</v>
      </c>
      <c r="D15" s="29"/>
      <c r="E15" s="29"/>
      <c r="F15" s="29"/>
      <c r="G15" s="29"/>
      <c r="H15" s="29"/>
      <c r="I15" s="29"/>
      <c r="J15" s="29"/>
      <c r="K15" s="29"/>
      <c r="L15" s="29"/>
      <c r="M15" s="29"/>
    </row>
    <row r="16" spans="1:13" x14ac:dyDescent="0.35">
      <c r="A16">
        <v>13</v>
      </c>
      <c r="B16" s="27" t="s">
        <v>113</v>
      </c>
      <c r="C16" s="29" t="s">
        <v>132</v>
      </c>
      <c r="D16" s="29"/>
      <c r="E16" s="29"/>
      <c r="F16" s="29"/>
      <c r="G16" s="29"/>
      <c r="H16" s="29"/>
      <c r="I16" s="29"/>
      <c r="J16" s="29"/>
      <c r="K16" s="29"/>
      <c r="L16" s="29"/>
      <c r="M16" s="29"/>
    </row>
    <row r="17" spans="1:13" x14ac:dyDescent="0.35">
      <c r="A17">
        <v>14</v>
      </c>
      <c r="B17" s="27" t="s">
        <v>145</v>
      </c>
      <c r="C17" s="29" t="s">
        <v>132</v>
      </c>
      <c r="D17" s="29"/>
      <c r="E17" s="29"/>
      <c r="F17" s="29"/>
      <c r="G17" s="29"/>
      <c r="H17" s="29"/>
      <c r="I17" s="29"/>
      <c r="J17" s="29"/>
      <c r="K17" s="29"/>
      <c r="L17" s="29"/>
      <c r="M17" s="29"/>
    </row>
    <row r="18" spans="1:13" x14ac:dyDescent="0.35">
      <c r="A18" s="119">
        <v>15</v>
      </c>
      <c r="B18" s="27" t="s">
        <v>146</v>
      </c>
      <c r="C18" s="29" t="s">
        <v>132</v>
      </c>
      <c r="D18" s="29"/>
      <c r="E18" s="29"/>
      <c r="F18" s="29"/>
      <c r="G18" s="29"/>
      <c r="H18" s="29"/>
      <c r="I18" s="29"/>
      <c r="J18" s="29"/>
      <c r="K18" s="29"/>
      <c r="L18" s="29"/>
      <c r="M18" s="29"/>
    </row>
    <row r="19" spans="1:13" x14ac:dyDescent="0.35">
      <c r="A19">
        <v>16</v>
      </c>
      <c r="B19" s="27" t="s">
        <v>147</v>
      </c>
      <c r="C19" s="29" t="s">
        <v>15</v>
      </c>
      <c r="D19" s="29"/>
      <c r="E19" s="29"/>
      <c r="F19" s="29"/>
      <c r="G19" s="29"/>
      <c r="H19" s="29"/>
      <c r="I19" s="29"/>
      <c r="J19" s="29"/>
      <c r="K19" s="29"/>
      <c r="L19" s="29"/>
      <c r="M19" s="29"/>
    </row>
    <row r="20" spans="1:13" x14ac:dyDescent="0.35">
      <c r="A20" s="120">
        <v>17</v>
      </c>
      <c r="B20" s="27" t="s">
        <v>116</v>
      </c>
      <c r="C20" s="29" t="s">
        <v>15</v>
      </c>
      <c r="D20" s="29"/>
      <c r="E20" s="29"/>
      <c r="F20" s="29"/>
      <c r="G20" s="29"/>
      <c r="H20" s="29"/>
      <c r="I20" s="29"/>
      <c r="J20" s="29"/>
      <c r="K20" s="29"/>
      <c r="L20" s="29"/>
      <c r="M20" s="29"/>
    </row>
    <row r="21" spans="1:13" x14ac:dyDescent="0.35">
      <c r="A21">
        <v>18</v>
      </c>
      <c r="B21" s="27" t="s">
        <v>148</v>
      </c>
      <c r="C21" s="29" t="s">
        <v>132</v>
      </c>
      <c r="D21" s="29"/>
      <c r="E21" s="29"/>
      <c r="F21" s="29"/>
      <c r="G21" s="29"/>
      <c r="H21" s="29"/>
      <c r="I21" s="29"/>
      <c r="J21" s="29"/>
      <c r="K21" s="29"/>
      <c r="L21" s="29"/>
      <c r="M21" s="29"/>
    </row>
    <row r="22" spans="1:13" x14ac:dyDescent="0.35">
      <c r="A22">
        <v>19</v>
      </c>
      <c r="B22" s="27" t="s">
        <v>149</v>
      </c>
      <c r="C22" s="29" t="s">
        <v>132</v>
      </c>
      <c r="D22" s="29"/>
      <c r="E22" s="29"/>
      <c r="F22" s="29"/>
      <c r="G22" s="29"/>
      <c r="H22" s="29"/>
      <c r="I22" s="29"/>
      <c r="J22" s="29"/>
      <c r="K22" s="29"/>
      <c r="L22" s="29"/>
      <c r="M22" s="29"/>
    </row>
    <row r="23" spans="1:13" ht="26.5" x14ac:dyDescent="0.35">
      <c r="A23">
        <v>20</v>
      </c>
      <c r="B23" s="30" t="s">
        <v>118</v>
      </c>
      <c r="C23" s="29" t="s">
        <v>15</v>
      </c>
      <c r="D23" s="29"/>
      <c r="E23" s="29"/>
      <c r="F23" s="29"/>
      <c r="G23" s="29"/>
      <c r="H23" s="29"/>
      <c r="I23" s="29"/>
      <c r="J23" s="29"/>
      <c r="K23" s="29"/>
      <c r="L23" s="29"/>
      <c r="M23" s="29"/>
    </row>
  </sheetData>
  <mergeCells count="1">
    <mergeCell ref="B2:M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2165E-94A2-4D17-88C2-A23334D9C8CE}">
  <dimension ref="B1:H26"/>
  <sheetViews>
    <sheetView tabSelected="1" topLeftCell="A10" zoomScaleNormal="100" workbookViewId="0">
      <selection activeCell="E24" sqref="E24"/>
    </sheetView>
  </sheetViews>
  <sheetFormatPr baseColWidth="10" defaultColWidth="11.453125" defaultRowHeight="14.5" x14ac:dyDescent="0.35"/>
  <cols>
    <col min="1" max="1" width="3.81640625" customWidth="1"/>
    <col min="2" max="2" width="21.54296875" style="93" customWidth="1"/>
    <col min="3" max="3" width="48.453125" bestFit="1" customWidth="1"/>
    <col min="4" max="4" width="19.26953125" style="1" customWidth="1"/>
    <col min="5" max="5" width="18.81640625" customWidth="1"/>
    <col min="6" max="6" width="5.453125" customWidth="1"/>
    <col min="7" max="7" width="16.1796875" customWidth="1"/>
  </cols>
  <sheetData>
    <row r="1" spans="2:7" ht="53.5" customHeight="1" thickBot="1" x14ac:dyDescent="0.4"/>
    <row r="2" spans="2:7" ht="15" thickBot="1" x14ac:dyDescent="0.4">
      <c r="B2" s="160" t="s">
        <v>150</v>
      </c>
      <c r="C2" s="161"/>
      <c r="D2" s="161"/>
      <c r="E2" s="162"/>
    </row>
    <row r="3" spans="2:7" s="36" customFormat="1" ht="15" thickBot="1" x14ac:dyDescent="0.4">
      <c r="B3" s="96" t="s">
        <v>2</v>
      </c>
      <c r="C3" s="97" t="s">
        <v>3</v>
      </c>
      <c r="D3" s="98" t="s">
        <v>7</v>
      </c>
      <c r="E3" s="99" t="s">
        <v>332</v>
      </c>
    </row>
    <row r="4" spans="2:7" s="36" customFormat="1" x14ac:dyDescent="0.35">
      <c r="B4" s="157" t="s">
        <v>326</v>
      </c>
      <c r="C4" s="82" t="s">
        <v>320</v>
      </c>
      <c r="D4" s="83">
        <f>+FAC!G7</f>
        <v>0</v>
      </c>
      <c r="E4" s="164">
        <f>SUM(D4:D6)</f>
        <v>0</v>
      </c>
      <c r="F4" s="75"/>
      <c r="G4" s="74"/>
    </row>
    <row r="5" spans="2:7" x14ac:dyDescent="0.35">
      <c r="B5" s="159"/>
      <c r="C5" s="84" t="s">
        <v>321</v>
      </c>
      <c r="D5" s="85">
        <f>+FAC!G22</f>
        <v>0</v>
      </c>
      <c r="E5" s="165"/>
      <c r="G5" s="74"/>
    </row>
    <row r="6" spans="2:7" ht="15" thickBot="1" x14ac:dyDescent="0.4">
      <c r="B6" s="158"/>
      <c r="C6" s="86" t="s">
        <v>151</v>
      </c>
      <c r="D6" s="87">
        <f>FAC!G40</f>
        <v>0</v>
      </c>
      <c r="E6" s="166"/>
      <c r="G6" s="74"/>
    </row>
    <row r="7" spans="2:7" x14ac:dyDescent="0.35">
      <c r="B7" s="157" t="s">
        <v>327</v>
      </c>
      <c r="C7" s="82" t="s">
        <v>152</v>
      </c>
      <c r="D7" s="83">
        <f>+Fiscalía!G30</f>
        <v>0</v>
      </c>
      <c r="E7" s="164">
        <f>SUM(D7)+D8</f>
        <v>0</v>
      </c>
      <c r="G7" s="74"/>
    </row>
    <row r="8" spans="2:7" ht="15" thickBot="1" x14ac:dyDescent="0.4">
      <c r="B8" s="158"/>
      <c r="C8" s="86" t="s">
        <v>153</v>
      </c>
      <c r="D8" s="88">
        <f>+Fiscalía!G58</f>
        <v>0</v>
      </c>
      <c r="E8" s="166"/>
      <c r="G8" s="74"/>
    </row>
    <row r="9" spans="2:7" x14ac:dyDescent="0.35">
      <c r="B9" s="157" t="s">
        <v>328</v>
      </c>
      <c r="C9" s="82" t="s">
        <v>154</v>
      </c>
      <c r="D9" s="83">
        <f>+'Rama Judicial'!G33</f>
        <v>0</v>
      </c>
      <c r="E9" s="164">
        <f>SUM(D9:D10)</f>
        <v>0</v>
      </c>
      <c r="G9" s="74"/>
    </row>
    <row r="10" spans="2:7" ht="15" thickBot="1" x14ac:dyDescent="0.4">
      <c r="B10" s="158"/>
      <c r="C10" s="86" t="s">
        <v>155</v>
      </c>
      <c r="D10" s="88">
        <f>+'Rama Judicial'!G65</f>
        <v>0</v>
      </c>
      <c r="E10" s="166"/>
      <c r="G10" s="74"/>
    </row>
    <row r="11" spans="2:7" ht="15" thickBot="1" x14ac:dyDescent="0.4">
      <c r="B11" s="92" t="s">
        <v>329</v>
      </c>
      <c r="C11" s="89" t="s">
        <v>156</v>
      </c>
      <c r="D11" s="90">
        <f>+Policía!G10+Policía!G17</f>
        <v>8925000</v>
      </c>
      <c r="E11" s="94">
        <f>+D11</f>
        <v>8925000</v>
      </c>
      <c r="G11" s="74"/>
    </row>
    <row r="12" spans="2:7" x14ac:dyDescent="0.35">
      <c r="B12" s="157" t="s">
        <v>330</v>
      </c>
      <c r="C12" s="82" t="s">
        <v>318</v>
      </c>
      <c r="D12" s="83">
        <f>+Policía!G45</f>
        <v>0</v>
      </c>
      <c r="E12" s="164">
        <f>SUM(D12:D14)</f>
        <v>0</v>
      </c>
      <c r="G12" s="74"/>
    </row>
    <row r="13" spans="2:7" x14ac:dyDescent="0.35">
      <c r="B13" s="159"/>
      <c r="C13" s="84" t="s">
        <v>319</v>
      </c>
      <c r="D13" s="91">
        <f>+Policía!G61</f>
        <v>0</v>
      </c>
      <c r="E13" s="165"/>
      <c r="F13" s="40"/>
      <c r="G13" s="74"/>
    </row>
    <row r="14" spans="2:7" ht="15" thickBot="1" x14ac:dyDescent="0.4">
      <c r="B14" s="158"/>
      <c r="C14" s="86" t="s">
        <v>157</v>
      </c>
      <c r="D14" s="88">
        <f>+Policía!G86</f>
        <v>0</v>
      </c>
      <c r="E14" s="166"/>
      <c r="G14" s="74"/>
    </row>
    <row r="15" spans="2:7" x14ac:dyDescent="0.35">
      <c r="B15" s="157" t="s">
        <v>331</v>
      </c>
      <c r="C15" s="82" t="s">
        <v>316</v>
      </c>
      <c r="D15" s="83">
        <f>+'Cuarta Brigada'!G34</f>
        <v>0</v>
      </c>
      <c r="E15" s="164">
        <f>SUM(D15:D17)</f>
        <v>0</v>
      </c>
      <c r="G15" s="74"/>
    </row>
    <row r="16" spans="2:7" x14ac:dyDescent="0.35">
      <c r="B16" s="159"/>
      <c r="C16" s="84" t="s">
        <v>315</v>
      </c>
      <c r="D16" s="91">
        <f>+'Cuarta Brigada'!G86</f>
        <v>0</v>
      </c>
      <c r="E16" s="165"/>
      <c r="G16" s="74"/>
    </row>
    <row r="17" spans="2:8" ht="15" thickBot="1" x14ac:dyDescent="0.4">
      <c r="B17" s="158"/>
      <c r="C17" s="86" t="s">
        <v>317</v>
      </c>
      <c r="D17" s="88">
        <f>+'Cuarta Brigada'!G100</f>
        <v>0</v>
      </c>
      <c r="E17" s="166"/>
      <c r="G17" s="74"/>
    </row>
    <row r="18" spans="2:8" x14ac:dyDescent="0.35">
      <c r="B18" s="163" t="s">
        <v>337</v>
      </c>
      <c r="C18" s="163"/>
      <c r="D18" s="81"/>
      <c r="E18" s="95">
        <f>SUM(E4:E17)</f>
        <v>8925000</v>
      </c>
      <c r="G18" s="74"/>
      <c r="H18" t="s">
        <v>348</v>
      </c>
    </row>
    <row r="19" spans="2:8" x14ac:dyDescent="0.35">
      <c r="H19" s="167" t="s">
        <v>349</v>
      </c>
    </row>
    <row r="20" spans="2:8" x14ac:dyDescent="0.35">
      <c r="B20" s="122" t="s">
        <v>338</v>
      </c>
      <c r="C20" s="121"/>
      <c r="D20" s="73"/>
      <c r="E20" s="72"/>
    </row>
    <row r="21" spans="2:8" x14ac:dyDescent="0.35">
      <c r="B21" s="122" t="s">
        <v>339</v>
      </c>
      <c r="C21" s="121"/>
      <c r="D21" s="73"/>
      <c r="E21" s="72"/>
    </row>
    <row r="22" spans="2:8" x14ac:dyDescent="0.35">
      <c r="B22" s="122" t="s">
        <v>340</v>
      </c>
      <c r="C22" s="121"/>
      <c r="D22" s="73"/>
      <c r="E22" s="72"/>
    </row>
    <row r="23" spans="2:8" x14ac:dyDescent="0.35">
      <c r="B23" s="122" t="s">
        <v>341</v>
      </c>
      <c r="C23" s="121"/>
      <c r="D23" s="73"/>
      <c r="E23" s="72"/>
    </row>
    <row r="24" spans="2:8" x14ac:dyDescent="0.35">
      <c r="B24" s="122" t="s">
        <v>342</v>
      </c>
      <c r="C24" s="121"/>
      <c r="D24" s="73"/>
      <c r="E24" s="72"/>
    </row>
    <row r="25" spans="2:8" x14ac:dyDescent="0.35">
      <c r="B25" s="122" t="s">
        <v>343</v>
      </c>
      <c r="C25" s="121"/>
      <c r="D25" s="73"/>
      <c r="E25" s="72"/>
    </row>
    <row r="26" spans="2:8" x14ac:dyDescent="0.35">
      <c r="B26" s="122" t="s">
        <v>344</v>
      </c>
      <c r="C26" s="121"/>
      <c r="D26" s="73"/>
      <c r="E26" s="72"/>
    </row>
  </sheetData>
  <mergeCells count="12">
    <mergeCell ref="B9:B10"/>
    <mergeCell ref="B12:B14"/>
    <mergeCell ref="B15:B17"/>
    <mergeCell ref="B2:E2"/>
    <mergeCell ref="B18:C18"/>
    <mergeCell ref="E4:E6"/>
    <mergeCell ref="E7:E8"/>
    <mergeCell ref="E9:E10"/>
    <mergeCell ref="E12:E14"/>
    <mergeCell ref="E15:E17"/>
    <mergeCell ref="B4:B6"/>
    <mergeCell ref="B7:B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FAC</vt:lpstr>
      <vt:lpstr>Fiscalía</vt:lpstr>
      <vt:lpstr>Rama Judicial</vt:lpstr>
      <vt:lpstr>Policía</vt:lpstr>
      <vt:lpstr>Cuarta Brigada</vt:lpstr>
      <vt:lpstr>Sedes Policía</vt:lpstr>
      <vt:lpstr>Resumen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dc:creator>
  <cp:keywords/>
  <dc:description/>
  <cp:lastModifiedBy>Daladier Evelio Tangarife Berrio</cp:lastModifiedBy>
  <cp:revision/>
  <dcterms:created xsi:type="dcterms:W3CDTF">2023-02-02T13:14:31Z</dcterms:created>
  <dcterms:modified xsi:type="dcterms:W3CDTF">2023-08-22T14:31:13Z</dcterms:modified>
  <cp:category/>
  <cp:contentStatus/>
</cp:coreProperties>
</file>