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58.0.3\Subgerencias\Subgerencia de servicios\Procesos de contratación\Secretaria de Seguridad_91116-SIES\DALADIER TANGARIFE\mantenimiento CCTV ciudad\2.1 publicación\"/>
    </mc:Choice>
  </mc:AlternateContent>
  <xr:revisionPtr revIDLastSave="0" documentId="13_ncr:1_{CADDF934-001B-4DB6-B30E-A5A6FBD06FF2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Disp. CCTV" sheetId="7" r:id="rId1"/>
    <sheet name="Oportunidad CCTV" sheetId="5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2" i="5" l="1"/>
  <c r="E11" i="5" l="1"/>
  <c r="H11" i="5" s="1"/>
  <c r="E12" i="5"/>
  <c r="H12" i="5" s="1"/>
  <c r="E10" i="5"/>
  <c r="H10" i="5" s="1"/>
  <c r="F13" i="5"/>
  <c r="E13" i="5"/>
  <c r="H13" i="5" s="1"/>
  <c r="F8" i="5"/>
  <c r="E8" i="5"/>
  <c r="F7" i="5"/>
  <c r="E7" i="5"/>
  <c r="H7" i="5" s="1"/>
  <c r="E9" i="5"/>
  <c r="F9" i="5"/>
  <c r="F6" i="5"/>
  <c r="E6" i="5"/>
  <c r="H6" i="5" s="1"/>
  <c r="H9" i="5" l="1"/>
  <c r="H8" i="5"/>
  <c r="F12" i="7"/>
  <c r="G12" i="7" s="1"/>
  <c r="F13" i="7"/>
  <c r="G13" i="7" s="1"/>
  <c r="K7" i="5" l="1"/>
  <c r="K8" i="5"/>
  <c r="K9" i="5"/>
  <c r="K10" i="5"/>
  <c r="K13" i="5"/>
  <c r="L7" i="5" l="1"/>
  <c r="L8" i="5"/>
  <c r="L9" i="5"/>
  <c r="L10" i="5"/>
  <c r="M10" i="5" s="1"/>
  <c r="L11" i="5"/>
  <c r="M11" i="5" s="1"/>
  <c r="L12" i="5"/>
  <c r="L13" i="5"/>
  <c r="M13" i="5" s="1"/>
  <c r="L6" i="5"/>
  <c r="F7" i="7"/>
  <c r="G7" i="7" s="1"/>
  <c r="F8" i="7"/>
  <c r="G8" i="7" s="1"/>
  <c r="F9" i="7"/>
  <c r="G9" i="7" s="1"/>
  <c r="F10" i="7"/>
  <c r="G10" i="7" s="1"/>
  <c r="F11" i="7"/>
  <c r="G11" i="7" s="1"/>
  <c r="F6" i="7"/>
  <c r="G6" i="7" s="1"/>
  <c r="M6" i="5" l="1"/>
  <c r="M9" i="5"/>
  <c r="M12" i="5"/>
  <c r="M8" i="5"/>
  <c r="M7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Angelica Maria Lopez</author>
  </authors>
  <commentList>
    <comment ref="E5" authorId="0" shapeId="0" xr:uid="{00000000-0006-0000-0000-000001000000}">
      <text>
        <r>
          <rPr>
            <b/>
            <sz val="9"/>
            <color rgb="FF000000"/>
            <rFont val="Tahoma"/>
            <family val="2"/>
          </rPr>
          <t>Angelica Maria Lopez: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Como asi que elementos reportados fuera de servicio? De donde sacan el dato o es un ejemplo?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Angelica Maria Lopez</author>
  </authors>
  <commentList>
    <comment ref="F5" authorId="0" shapeId="0" xr:uid="{00000000-0006-0000-0100-000001000000}">
      <text>
        <r>
          <rPr>
            <b/>
            <sz val="9"/>
            <color rgb="FF000000"/>
            <rFont val="Tahoma"/>
            <family val="2"/>
          </rPr>
          <t>Angelica Maria Lopez: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Se requiere pasarlo a dos, dado que los sitios son trabajo en altura y se pueden estar demorando 20 minutos para organizarsen y subir por ende no tendrian una hora para diagnosticar</t>
        </r>
      </text>
    </comment>
    <comment ref="I5" authorId="0" shapeId="0" xr:uid="{00000000-0006-0000-0100-000002000000}">
      <text>
        <r>
          <rPr>
            <b/>
            <sz val="9"/>
            <color rgb="FF000000"/>
            <rFont val="Tahoma"/>
            <family val="2"/>
          </rPr>
          <t>Angelica Maria Lopez: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Supongo que las fechas son un ejemplo?</t>
        </r>
      </text>
    </comment>
    <comment ref="K5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Angelica Maria Lopez:</t>
        </r>
        <r>
          <rPr>
            <sz val="9"/>
            <color indexed="81"/>
            <rFont val="Tahoma"/>
            <family val="2"/>
          </rPr>
          <t xml:space="preserve">
Como seran medidos los imprevistos para la medición de este tiempo, ejemplo lluvia, horas pico etc</t>
        </r>
      </text>
    </comment>
  </commentList>
</comments>
</file>

<file path=xl/sharedStrings.xml><?xml version="1.0" encoding="utf-8"?>
<sst xmlns="http://schemas.openxmlformats.org/spreadsheetml/2006/main" count="74" uniqueCount="39">
  <si>
    <t>DISPONIBILIDAD</t>
  </si>
  <si>
    <t>ANS Y CÁLCULO DE LOS KPI DE DISPONIBILIDAD Y DESCUENTO OPERATIVO ( D.O.)</t>
  </si>
  <si>
    <t>D.O. 1</t>
  </si>
  <si>
    <t>D.O. 2</t>
  </si>
  <si>
    <t>D.O. 3</t>
  </si>
  <si>
    <t>D.O. 4</t>
  </si>
  <si>
    <t>98%≤Dmes≤100%</t>
  </si>
  <si>
    <t>95%≤Dmes&lt;98%</t>
  </si>
  <si>
    <t>85%≤Dmes&lt;95%</t>
  </si>
  <si>
    <t>Dmes&lt;85%</t>
  </si>
  <si>
    <t>ITEM</t>
  </si>
  <si>
    <t>COMPONENTE</t>
  </si>
  <si>
    <t>COMUNAS</t>
  </si>
  <si>
    <t xml:space="preserve">TOTAL DE ELEMENTOS </t>
  </si>
  <si>
    <t>ELEMENTOS REPORTADOS FUERA DE SERVICIO</t>
  </si>
  <si>
    <t>KPI DE DISPONIBILIDAD ( KPId)</t>
  </si>
  <si>
    <t>DESCUENTO OPERATIVO</t>
  </si>
  <si>
    <t>CCTV Ciudadano</t>
  </si>
  <si>
    <t xml:space="preserve">Cámaras Comunas: 70, 15, 14, 16, 10, y 13. </t>
  </si>
  <si>
    <t>Estaciones Base</t>
  </si>
  <si>
    <t>Centros de Monitoreo</t>
  </si>
  <si>
    <t>Servidores</t>
  </si>
  <si>
    <t>Comunas: 11, 3, 5, 80, 60, 7, 6, 2</t>
  </si>
  <si>
    <t>Comunas: 50, 90, 1, 12, 4, 8, 9</t>
  </si>
  <si>
    <t xml:space="preserve">Video Wall </t>
  </si>
  <si>
    <t>Sistema almacenamiento</t>
  </si>
  <si>
    <t>OPORTUNIDAD</t>
  </si>
  <si>
    <t xml:space="preserve">ANS Y CÁLCULO DE LOS KPI DE OPORTUNIDAD Y DESCUENTO OPERATIVO ( D.O.) </t>
  </si>
  <si>
    <t>DIAGNÓSTICO REMOTO (HORAS)</t>
  </si>
  <si>
    <t>LLEGADA A SITIO (HORAS)</t>
  </si>
  <si>
    <t>DIAGNÓSTICO EN SITIO (HORAS)</t>
  </si>
  <si>
    <t>SOLUCIÓN (HORAS)</t>
  </si>
  <si>
    <t>TIEMPO TOTAL (HORAS) PACTADO</t>
  </si>
  <si>
    <t>FECHA APERTURA CASO EN MESA DE AYUDA</t>
  </si>
  <si>
    <t>FECHA DE CIERRE MESA DE AYUDA</t>
  </si>
  <si>
    <t>TIEMPO DE SOLUCIÓN</t>
  </si>
  <si>
    <t>KPI DE OPORTUNIDAD ( KPIo)</t>
  </si>
  <si>
    <t>ANEXO N° 9 TABLA DE CALCULO ANS CCTV UPS Y AA</t>
  </si>
  <si>
    <t>ANEXO N° 9TABLA DE CALCULO ANS CCTV UPS Y 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</si>
</sst>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_-;\-&quot;$&quot;* #,##0_-;_-&quot;$&quot;* &quot;-&quot;_-;_-@_-"/>
  </numFmts>
  <fonts count="1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2"/>
      <color theme="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theme="4" tint="0.3999755851924192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6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5">
    <xf numFmtId="0" fontId="0" fillId="0" borderId="0" xfId="0"/>
    <xf numFmtId="22" fontId="0" fillId="0" borderId="0" xfId="0" applyNumberFormat="1"/>
    <xf numFmtId="0" fontId="0" fillId="0" borderId="0" xfId="0" applyFill="1"/>
    <xf numFmtId="164" fontId="0" fillId="0" borderId="0" xfId="0" applyNumberFormat="1" applyFill="1"/>
    <xf numFmtId="9" fontId="4" fillId="3" borderId="1" xfId="1" applyNumberFormat="1" applyFont="1" applyFill="1" applyBorder="1" applyAlignment="1">
      <alignment horizontal="center" vertical="center" wrapText="1"/>
    </xf>
    <xf numFmtId="9" fontId="2" fillId="0" borderId="0" xfId="0" applyNumberFormat="1" applyFont="1" applyFill="1" applyBorder="1" applyAlignment="1">
      <alignment horizontal="center" vertical="center" wrapText="1"/>
    </xf>
    <xf numFmtId="9" fontId="2" fillId="0" borderId="0" xfId="1" applyNumberFormat="1" applyFont="1" applyFill="1" applyBorder="1" applyAlignment="1">
      <alignment horizontal="center"/>
    </xf>
    <xf numFmtId="1" fontId="4" fillId="3" borderId="5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22" fontId="0" fillId="0" borderId="2" xfId="0" applyNumberFormat="1" applyFont="1" applyBorder="1" applyAlignment="1">
      <alignment horizontal="center"/>
    </xf>
    <xf numFmtId="1" fontId="0" fillId="0" borderId="2" xfId="0" applyNumberFormat="1" applyFont="1" applyBorder="1" applyAlignment="1">
      <alignment horizontal="center"/>
    </xf>
    <xf numFmtId="9" fontId="0" fillId="0" borderId="2" xfId="1" applyNumberFormat="1" applyFont="1" applyBorder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22" fontId="4" fillId="3" borderId="5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9" fontId="2" fillId="0" borderId="2" xfId="1" applyNumberFormat="1" applyFont="1" applyBorder="1" applyAlignment="1">
      <alignment horizontal="center"/>
    </xf>
    <xf numFmtId="0" fontId="2" fillId="2" borderId="2" xfId="0" applyFont="1" applyFill="1" applyBorder="1" applyAlignment="1"/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/>
    </xf>
    <xf numFmtId="9" fontId="2" fillId="2" borderId="2" xfId="1" applyNumberFormat="1" applyFont="1" applyFill="1" applyBorder="1" applyAlignment="1">
      <alignment horizontal="center"/>
    </xf>
    <xf numFmtId="9" fontId="0" fillId="2" borderId="2" xfId="1" applyNumberFormat="1" applyFont="1" applyFill="1" applyBorder="1" applyAlignment="1">
      <alignment horizontal="center"/>
    </xf>
    <xf numFmtId="0" fontId="2" fillId="0" borderId="2" xfId="0" applyFont="1" applyBorder="1" applyAlignment="1"/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/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>
      <alignment horizontal="center"/>
    </xf>
    <xf numFmtId="9" fontId="2" fillId="0" borderId="6" xfId="1" applyNumberFormat="1" applyFont="1" applyBorder="1" applyAlignment="1">
      <alignment horizontal="center"/>
    </xf>
    <xf numFmtId="9" fontId="0" fillId="0" borderId="9" xfId="1" applyNumberFormat="1" applyFont="1" applyBorder="1" applyAlignment="1">
      <alignment horizontal="center"/>
    </xf>
    <xf numFmtId="0" fontId="4" fillId="3" borderId="7" xfId="0" applyFont="1" applyFill="1" applyBorder="1" applyAlignment="1">
      <alignment horizontal="center" vertical="center" wrapText="1"/>
    </xf>
    <xf numFmtId="0" fontId="2" fillId="2" borderId="4" xfId="0" applyFont="1" applyFill="1" applyBorder="1"/>
    <xf numFmtId="0" fontId="2" fillId="0" borderId="4" xfId="0" applyFont="1" applyBorder="1"/>
    <xf numFmtId="0" fontId="2" fillId="0" borderId="8" xfId="0" applyFont="1" applyBorder="1"/>
    <xf numFmtId="0" fontId="4" fillId="3" borderId="4" xfId="0" applyFont="1" applyFill="1" applyBorder="1" applyAlignment="1">
      <alignment vertical="center"/>
    </xf>
    <xf numFmtId="0" fontId="4" fillId="3" borderId="2" xfId="0" applyFont="1" applyFill="1" applyBorder="1" applyAlignment="1">
      <alignment vertical="center"/>
    </xf>
    <xf numFmtId="22" fontId="0" fillId="2" borderId="2" xfId="0" applyNumberFormat="1" applyFont="1" applyFill="1" applyBorder="1" applyAlignment="1">
      <alignment horizontal="center"/>
    </xf>
    <xf numFmtId="1" fontId="0" fillId="2" borderId="2" xfId="0" applyNumberFormat="1" applyFont="1" applyFill="1" applyBorder="1" applyAlignment="1">
      <alignment horizontal="center"/>
    </xf>
    <xf numFmtId="9" fontId="4" fillId="0" borderId="0" xfId="1" applyNumberFormat="1" applyFont="1" applyFill="1" applyBorder="1" applyAlignment="1">
      <alignment horizontal="center" vertical="center" wrapText="1"/>
    </xf>
    <xf numFmtId="9" fontId="0" fillId="0" borderId="0" xfId="1" applyNumberFormat="1" applyFont="1" applyFill="1" applyBorder="1" applyAlignment="1">
      <alignment horizontal="center"/>
    </xf>
    <xf numFmtId="0" fontId="0" fillId="0" borderId="0" xfId="0" applyFill="1" applyBorder="1"/>
    <xf numFmtId="0" fontId="5" fillId="3" borderId="5" xfId="0" applyFont="1" applyFill="1" applyBorder="1" applyAlignment="1">
      <alignment vertical="center"/>
    </xf>
    <xf numFmtId="0" fontId="5" fillId="3" borderId="0" xfId="0" applyFont="1" applyFill="1" applyBorder="1" applyAlignment="1">
      <alignment vertical="center"/>
    </xf>
    <xf numFmtId="0" fontId="0" fillId="2" borderId="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1" fontId="2" fillId="2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Alignment="1"/>
    <xf numFmtId="0" fontId="3" fillId="0" borderId="0" xfId="0" applyFont="1" applyFill="1" applyBorder="1" applyAlignment="1"/>
    <xf numFmtId="0" fontId="3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/>
    </xf>
  </cellXfs>
  <cellStyles count="2">
    <cellStyle name="Normal" xfId="0" builtinId="0"/>
    <cellStyle name="Porcentaje" xfId="1" builtinId="5"/>
  </cellStyles>
  <dxfs count="2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3" formatCode="0%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3" formatCode="0%"/>
      <alignment horizont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" formatCode="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d/mm/yy\ h:mm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d/mm/yy\ h:mm"/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textRotation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border outline="0">
        <left style="thin">
          <color indexed="64"/>
        </left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3" formatCode="0%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3" formatCode="0%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/>
        <top style="thin">
          <color indexed="64"/>
        </top>
        <bottom/>
        <vertical/>
        <horizontal/>
      </border>
    </dxf>
    <dxf>
      <border outline="0">
        <left style="thin">
          <color indexed="64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0000000}" name="Tabla10" displayName="Tabla10" ref="A5:G13" totalsRowShown="0" headerRowDxfId="23" tableBorderDxfId="22">
  <autoFilter ref="A5:G13" xr:uid="{00000000-0009-0000-0100-00000A000000}"/>
  <tableColumns count="7">
    <tableColumn id="1" xr3:uid="{00000000-0010-0000-0000-000001000000}" name="ITEM" dataDxfId="21"/>
    <tableColumn id="2" xr3:uid="{00000000-0010-0000-0000-000002000000}" name="COMPONENTE" dataDxfId="20"/>
    <tableColumn id="3" xr3:uid="{00000000-0010-0000-0000-000003000000}" name="COMUNAS" dataDxfId="19"/>
    <tableColumn id="4" xr3:uid="{00000000-0010-0000-0000-000004000000}" name="TOTAL DE ELEMENTOS " dataDxfId="18"/>
    <tableColumn id="5" xr3:uid="{00000000-0010-0000-0000-000005000000}" name="ELEMENTOS REPORTADOS FUERA DE SERVICIO" dataDxfId="17"/>
    <tableColumn id="6" xr3:uid="{00000000-0010-0000-0000-000006000000}" name="KPI DE DISPONIBILIDAD ( KPId)" dataDxfId="16" dataCellStyle="Porcentaje">
      <calculatedColumnFormula>(D6-E6)/D6</calculatedColumnFormula>
    </tableColumn>
    <tableColumn id="7" xr3:uid="{00000000-0010-0000-0000-000007000000}" name="DESCUENTO OPERATIVO" dataDxfId="15" dataCellStyle="Porcentaje">
      <calculatedColumnFormula>_xlfn.IFS('Disp. CCTV'!$F6&gt;=98%,0%,AND('Disp. CCTV'!$F6&gt;=85%,'Disp. CCTV'!$F6&lt;98%),2%,AND('Disp. CCTV'!$F6&gt;=85%,'Disp. CCTV'!$F6&lt;95%),3%,'Disp. CCTV'!$F6&lt;85%,5%)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1000000}" name="Tabla11" displayName="Tabla11" ref="A5:M13" totalsRowShown="0" dataDxfId="14" tableBorderDxfId="13">
  <autoFilter ref="A5:M13" xr:uid="{00000000-0009-0000-0100-00000B000000}"/>
  <tableColumns count="13">
    <tableColumn id="1" xr3:uid="{00000000-0010-0000-0100-000001000000}" name="ITEM" dataDxfId="12"/>
    <tableColumn id="2" xr3:uid="{00000000-0010-0000-0100-000002000000}" name="COMPONENTE" dataDxfId="11"/>
    <tableColumn id="3" xr3:uid="{00000000-0010-0000-0100-000003000000}" name="COMUNAS" dataDxfId="10"/>
    <tableColumn id="4" xr3:uid="{00000000-0010-0000-0100-000004000000}" name="DIAGNÓSTICO REMOTO (HORAS)" dataDxfId="9"/>
    <tableColumn id="5" xr3:uid="{00000000-0010-0000-0100-000005000000}" name="LLEGADA A SITIO (HORAS)" dataDxfId="8"/>
    <tableColumn id="6" xr3:uid="{00000000-0010-0000-0100-000006000000}" name="DIAGNÓSTICO EN SITIO (HORAS)" dataDxfId="7"/>
    <tableColumn id="7" xr3:uid="{00000000-0010-0000-0100-000007000000}" name="SOLUCIÓN (HORAS)" dataDxfId="6"/>
    <tableColumn id="8" xr3:uid="{00000000-0010-0000-0100-000008000000}" name="TIEMPO TOTAL (HORAS) PACTADO" dataDxfId="5">
      <calculatedColumnFormula>SUM(Tabla11[[#This Row],[DIAGNÓSTICO REMOTO (HORAS)]:[SOLUCIÓN (HORAS)]])</calculatedColumnFormula>
    </tableColumn>
    <tableColumn id="9" xr3:uid="{00000000-0010-0000-0100-000009000000}" name="FECHA APERTURA CASO EN MESA DE AYUDA" dataDxfId="4"/>
    <tableColumn id="10" xr3:uid="{00000000-0010-0000-0100-00000A000000}" name="FECHA DE CIERRE MESA DE AYUDA" dataDxfId="3"/>
    <tableColumn id="11" xr3:uid="{00000000-0010-0000-0100-00000B000000}" name="TIEMPO DE SOLUCIÓN" dataDxfId="2">
      <calculatedColumnFormula>'Oportunidad CCTV'!$J6-'Oportunidad CCTV'!$I6</calculatedColumnFormula>
    </tableColumn>
    <tableColumn id="12" xr3:uid="{00000000-0010-0000-0100-00000C000000}" name="KPI DE OPORTUNIDAD ( KPIo)" dataDxfId="1" dataCellStyle="Porcentaje">
      <calculatedColumnFormula>(H6-K6)/H6</calculatedColumnFormula>
    </tableColumn>
    <tableColumn id="13" xr3:uid="{00000000-0010-0000-0100-00000D000000}" name="DESCUENTO OPERATIVO" dataDxfId="0" dataCellStyle="Porcentaje">
      <calculatedColumnFormula>_xlfn.IFS('Oportunidad CCTV'!$L6&gt;=98%,0%,AND('Oportunidad CCTV'!$L6&gt;=95%,'Oportunidad CCTV'!$L6&lt;98%),2%,AND('Oportunidad CCTV'!$L6&gt;=85%,'Oportunidad CCTV'!$L6&lt;95%),3%,'Oportunidad CCTV'!$L6&lt;85%,5%)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zoomScale="90" zoomScaleNormal="90" workbookViewId="0">
      <selection activeCell="J7" sqref="J7"/>
    </sheetView>
  </sheetViews>
  <sheetFormatPr baseColWidth="10" defaultColWidth="10.875" defaultRowHeight="15.75" x14ac:dyDescent="0.25"/>
  <cols>
    <col min="1" max="1" width="6" style="2" customWidth="1"/>
    <col min="2" max="2" width="15" style="2" customWidth="1"/>
    <col min="3" max="3" width="18.125" style="2" customWidth="1"/>
    <col min="4" max="4" width="12.5" style="2" customWidth="1"/>
    <col min="5" max="5" width="19.625" style="2" customWidth="1"/>
    <col min="6" max="6" width="14.75" style="2" customWidth="1"/>
    <col min="7" max="7" width="22.375" style="2" customWidth="1"/>
    <col min="8" max="8" width="13.875" style="2" customWidth="1"/>
    <col min="9" max="9" width="14" style="2" customWidth="1"/>
    <col min="10" max="16384" width="10.875" style="2"/>
  </cols>
  <sheetData>
    <row r="1" spans="1:11" x14ac:dyDescent="0.25">
      <c r="A1" s="53" t="s">
        <v>37</v>
      </c>
      <c r="B1" s="53"/>
      <c r="C1" s="53"/>
      <c r="D1" s="53"/>
      <c r="E1" s="53"/>
      <c r="F1" s="53"/>
      <c r="G1" s="53"/>
    </row>
    <row r="2" spans="1:11" x14ac:dyDescent="0.25">
      <c r="A2" s="53" t="s">
        <v>0</v>
      </c>
      <c r="B2" s="53"/>
      <c r="C2" s="53"/>
      <c r="D2" s="53"/>
      <c r="E2" s="53"/>
      <c r="F2" s="53"/>
      <c r="G2" s="53"/>
      <c r="H2" s="51"/>
      <c r="I2" s="51"/>
      <c r="J2" s="51"/>
      <c r="K2" s="51"/>
    </row>
    <row r="3" spans="1:11" x14ac:dyDescent="0.25">
      <c r="A3" s="53" t="s">
        <v>1</v>
      </c>
      <c r="B3" s="53"/>
      <c r="C3" s="53"/>
      <c r="D3" s="53"/>
      <c r="E3" s="53"/>
      <c r="F3" s="53"/>
      <c r="G3" s="53"/>
      <c r="H3" s="51"/>
      <c r="I3" s="51"/>
      <c r="J3" s="51"/>
      <c r="K3" s="51"/>
    </row>
    <row r="4" spans="1:11" x14ac:dyDescent="0.25">
      <c r="C4" s="50"/>
      <c r="D4" s="50"/>
      <c r="E4" s="50"/>
      <c r="F4" s="50"/>
      <c r="G4" s="50"/>
    </row>
    <row r="5" spans="1:11" ht="38.25" x14ac:dyDescent="0.25">
      <c r="A5" s="38" t="s">
        <v>10</v>
      </c>
      <c r="B5" s="39" t="s">
        <v>11</v>
      </c>
      <c r="C5" s="8" t="s">
        <v>12</v>
      </c>
      <c r="D5" s="8" t="s">
        <v>13</v>
      </c>
      <c r="E5" s="9" t="s">
        <v>14</v>
      </c>
      <c r="F5" s="34" t="s">
        <v>15</v>
      </c>
      <c r="G5" s="9" t="s">
        <v>16</v>
      </c>
      <c r="H5" s="42"/>
      <c r="I5" s="42"/>
      <c r="J5" s="42"/>
      <c r="K5" s="42"/>
    </row>
    <row r="6" spans="1:11" ht="36.950000000000003" customHeight="1" x14ac:dyDescent="0.25">
      <c r="A6" s="35">
        <v>4</v>
      </c>
      <c r="B6" s="20" t="s">
        <v>17</v>
      </c>
      <c r="C6" s="21" t="s">
        <v>18</v>
      </c>
      <c r="D6" s="22">
        <v>903</v>
      </c>
      <c r="E6" s="23">
        <v>23</v>
      </c>
      <c r="F6" s="24">
        <f>(D6-E6)/D6</f>
        <v>0.9745293466223699</v>
      </c>
      <c r="G6" s="25">
        <f>_xlfn.IFS('Disp. CCTV'!$F6&gt;=98%,0%,AND('Disp. CCTV'!$F6&gt;=95%,'Disp. CCTV'!$F6&lt;98%),2%,AND('Disp. CCTV'!$F6&gt;=85%,'Disp. CCTV'!$F6&lt;95%),3%,'Disp. CCTV'!$F6&lt;85%,5%)</f>
        <v>0.02</v>
      </c>
      <c r="H6" s="43"/>
      <c r="I6" s="6"/>
      <c r="J6" s="6"/>
      <c r="K6" s="6"/>
    </row>
    <row r="7" spans="1:11" x14ac:dyDescent="0.25">
      <c r="A7" s="36">
        <v>4</v>
      </c>
      <c r="B7" s="26" t="s">
        <v>17</v>
      </c>
      <c r="C7" s="27" t="s">
        <v>19</v>
      </c>
      <c r="D7" s="10">
        <v>15</v>
      </c>
      <c r="E7" s="28">
        <v>11</v>
      </c>
      <c r="F7" s="19">
        <f t="shared" ref="F7:F11" si="0">(D7-E7)/D7</f>
        <v>0.26666666666666666</v>
      </c>
      <c r="G7" s="13">
        <f>_xlfn.IFS('Disp. CCTV'!$F7&gt;=98%,0%,AND('Disp. CCTV'!$F7&gt;=85%,'Disp. CCTV'!$F7&lt;98%),2%,AND('Disp. CCTV'!$F7&gt;=85%,'Disp. CCTV'!$F7&lt;95%),3%,'Disp. CCTV'!$F7&lt;85%,5%)</f>
        <v>0.05</v>
      </c>
      <c r="H7" s="43"/>
      <c r="I7" s="6"/>
      <c r="J7" s="6"/>
      <c r="K7" s="6"/>
    </row>
    <row r="8" spans="1:11" x14ac:dyDescent="0.25">
      <c r="A8" s="35">
        <v>4</v>
      </c>
      <c r="B8" s="20" t="s">
        <v>17</v>
      </c>
      <c r="C8" s="21" t="s">
        <v>20</v>
      </c>
      <c r="D8" s="22">
        <v>17</v>
      </c>
      <c r="E8" s="23">
        <v>2</v>
      </c>
      <c r="F8" s="24">
        <f t="shared" si="0"/>
        <v>0.88235294117647056</v>
      </c>
      <c r="G8" s="25">
        <f>_xlfn.IFS('Disp. CCTV'!$F8&gt;=98%,0%,AND('Disp. CCTV'!$F8&gt;=85%,'Disp. CCTV'!$F8&lt;98%),2%,AND('Disp. CCTV'!$F8&gt;=85%,'Disp. CCTV'!$F8&lt;95%),3%,'Disp. CCTV'!$F8&lt;85%,5%)</f>
        <v>0.02</v>
      </c>
      <c r="H8" s="43"/>
      <c r="I8" s="6"/>
      <c r="J8" s="6"/>
      <c r="K8" s="6"/>
    </row>
    <row r="9" spans="1:11" x14ac:dyDescent="0.25">
      <c r="A9" s="36">
        <v>4</v>
      </c>
      <c r="B9" s="26" t="s">
        <v>17</v>
      </c>
      <c r="C9" s="27" t="s">
        <v>21</v>
      </c>
      <c r="D9" s="10">
        <v>68</v>
      </c>
      <c r="E9" s="28">
        <v>4</v>
      </c>
      <c r="F9" s="19">
        <f t="shared" si="0"/>
        <v>0.94117647058823528</v>
      </c>
      <c r="G9" s="13">
        <f>_xlfn.IFS('Disp. CCTV'!$F9&gt;=98%,0%,AND('Disp. CCTV'!$F9&gt;=85%,'Disp. CCTV'!$F9&lt;98%),2%,AND('Disp. CCTV'!$F9&gt;=85%,'Disp. CCTV'!$F9&lt;95%),3%,'Disp. CCTV'!$F9&lt;85%,5%)</f>
        <v>0.02</v>
      </c>
      <c r="H9" s="43"/>
      <c r="I9" s="6"/>
      <c r="J9" s="6"/>
      <c r="K9" s="6"/>
    </row>
    <row r="10" spans="1:11" ht="27" customHeight="1" x14ac:dyDescent="0.25">
      <c r="A10" s="35">
        <v>4</v>
      </c>
      <c r="B10" s="20" t="s">
        <v>17</v>
      </c>
      <c r="C10" s="21" t="s">
        <v>22</v>
      </c>
      <c r="D10" s="22">
        <v>717</v>
      </c>
      <c r="E10" s="23">
        <v>21</v>
      </c>
      <c r="F10" s="24">
        <f t="shared" si="0"/>
        <v>0.97071129707112969</v>
      </c>
      <c r="G10" s="25">
        <f>_xlfn.IFS('Disp. CCTV'!$F10&gt;=98%,0%,AND('Disp. CCTV'!$F10&gt;=85%,'Disp. CCTV'!$F10&lt;98%),2%,AND('Disp. CCTV'!$F10&gt;=85%,'Disp. CCTV'!$F10&lt;95%),3%,'Disp. CCTV'!$F10&lt;85%,5%)</f>
        <v>0.02</v>
      </c>
      <c r="H10" s="43"/>
      <c r="I10" s="6"/>
      <c r="J10" s="6"/>
      <c r="K10" s="6"/>
    </row>
    <row r="11" spans="1:11" ht="41.1" customHeight="1" x14ac:dyDescent="0.25">
      <c r="A11" s="36">
        <v>4</v>
      </c>
      <c r="B11" s="26" t="s">
        <v>17</v>
      </c>
      <c r="C11" s="27" t="s">
        <v>23</v>
      </c>
      <c r="D11" s="10">
        <v>287</v>
      </c>
      <c r="E11" s="28">
        <v>25</v>
      </c>
      <c r="F11" s="19">
        <f t="shared" si="0"/>
        <v>0.91289198606271782</v>
      </c>
      <c r="G11" s="13">
        <f>_xlfn.IFS('Disp. CCTV'!$F11&gt;=98%,0%,AND('Disp. CCTV'!$F11&gt;=85%,'Disp. CCTV'!$F11&lt;98%),2%,AND('Disp. CCTV'!$F11&gt;=85%,'Disp. CCTV'!$F11&lt;95%),3%,'Disp. CCTV'!$F11&lt;85%,5%)</f>
        <v>0.02</v>
      </c>
      <c r="H11" s="43"/>
      <c r="I11" s="6"/>
      <c r="J11" s="6"/>
      <c r="K11" s="6"/>
    </row>
    <row r="12" spans="1:11" x14ac:dyDescent="0.25">
      <c r="A12" s="35">
        <v>5</v>
      </c>
      <c r="B12" s="20" t="s">
        <v>17</v>
      </c>
      <c r="C12" s="21" t="s">
        <v>24</v>
      </c>
      <c r="D12" s="22">
        <v>3</v>
      </c>
      <c r="E12" s="23">
        <v>1</v>
      </c>
      <c r="F12" s="24">
        <f t="shared" ref="F12:F13" si="1">(D12-E12)/D12</f>
        <v>0.66666666666666663</v>
      </c>
      <c r="G12" s="25">
        <f>_xlfn.IFS('Disp. CCTV'!$F12&gt;=98%,0%,AND('Disp. CCTV'!$F12&gt;=85%,'Disp. CCTV'!$F12&lt;98%),2%,AND('Disp. CCTV'!$F12&gt;=85%,'Disp. CCTV'!$F12&lt;95%),3%,'Disp. CCTV'!$F12&lt;85%,5%)</f>
        <v>0.05</v>
      </c>
      <c r="H12" s="43"/>
      <c r="I12" s="6"/>
      <c r="J12" s="6"/>
      <c r="K12" s="6"/>
    </row>
    <row r="13" spans="1:11" ht="25.5" x14ac:dyDescent="0.25">
      <c r="A13" s="37">
        <v>6</v>
      </c>
      <c r="B13" s="29" t="s">
        <v>17</v>
      </c>
      <c r="C13" s="30" t="s">
        <v>25</v>
      </c>
      <c r="D13" s="14">
        <v>1</v>
      </c>
      <c r="E13" s="31">
        <v>0</v>
      </c>
      <c r="F13" s="32">
        <f t="shared" si="1"/>
        <v>1</v>
      </c>
      <c r="G13" s="33">
        <f>_xlfn.IFS('Disp. CCTV'!$F13&gt;=98%,0%,AND('Disp. CCTV'!$F13&gt;=85%,'Disp. CCTV'!$F13&lt;98%),2%,AND('Disp. CCTV'!$F13&gt;=85%,'Disp. CCTV'!$F13&lt;95%),3%,'Disp. CCTV'!$F13&lt;85%,5%)</f>
        <v>0</v>
      </c>
      <c r="H13" s="43"/>
      <c r="I13" s="6"/>
      <c r="J13" s="6"/>
      <c r="K13" s="6"/>
    </row>
    <row r="15" spans="1:11" x14ac:dyDescent="0.25">
      <c r="B15" s="4" t="s">
        <v>2</v>
      </c>
      <c r="C15" s="4" t="s">
        <v>3</v>
      </c>
      <c r="D15" s="4" t="s">
        <v>4</v>
      </c>
      <c r="E15" s="4" t="s">
        <v>5</v>
      </c>
      <c r="F15" s="3"/>
      <c r="G15" s="3"/>
    </row>
    <row r="16" spans="1:11" ht="25.5" x14ac:dyDescent="0.25">
      <c r="B16" s="17" t="s">
        <v>6</v>
      </c>
      <c r="C16" s="17" t="s">
        <v>7</v>
      </c>
      <c r="D16" s="17" t="s">
        <v>8</v>
      </c>
      <c r="E16" s="17" t="s">
        <v>9</v>
      </c>
    </row>
    <row r="17" spans="2:5" x14ac:dyDescent="0.25">
      <c r="B17" s="18">
        <v>0</v>
      </c>
      <c r="C17" s="18">
        <v>0.02</v>
      </c>
      <c r="D17" s="18">
        <v>0.03</v>
      </c>
      <c r="E17" s="18">
        <v>0.05</v>
      </c>
    </row>
  </sheetData>
  <dataConsolidate/>
  <mergeCells count="3">
    <mergeCell ref="A2:G2"/>
    <mergeCell ref="A3:G3"/>
    <mergeCell ref="A1:G1"/>
  </mergeCells>
  <pageMargins left="0.70866141732283472" right="0.70866141732283472" top="0.74803149606299213" bottom="0.74803149606299213" header="0.31496062992125984" footer="0.31496062992125984"/>
  <pageSetup paperSize="9" orientation="landscape" r:id="rId1"/>
  <legacy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8"/>
  <sheetViews>
    <sheetView showGridLines="0" tabSelected="1" zoomScale="85" zoomScaleNormal="85" workbookViewId="0">
      <selection activeCell="I23" sqref="I23"/>
    </sheetView>
  </sheetViews>
  <sheetFormatPr baseColWidth="10" defaultColWidth="19.875" defaultRowHeight="15.75" x14ac:dyDescent="0.25"/>
  <cols>
    <col min="1" max="1" width="4.875" customWidth="1"/>
    <col min="2" max="2" width="14" customWidth="1"/>
    <col min="4" max="4" width="13.125" customWidth="1"/>
    <col min="5" max="5" width="11.875" customWidth="1"/>
    <col min="6" max="6" width="12" customWidth="1"/>
    <col min="7" max="7" width="10.625" customWidth="1"/>
    <col min="8" max="8" width="13.625" customWidth="1"/>
    <col min="9" max="9" width="17.875" style="1" customWidth="1"/>
    <col min="10" max="10" width="17.625" customWidth="1"/>
    <col min="11" max="11" width="10.375" customWidth="1"/>
    <col min="12" max="12" width="13.25" customWidth="1"/>
    <col min="13" max="13" width="13.125" customWidth="1"/>
    <col min="14" max="14" width="16.125" customWidth="1"/>
    <col min="15" max="15" width="14.875" customWidth="1"/>
    <col min="16" max="16" width="16.5" customWidth="1"/>
    <col min="17" max="17" width="15" customWidth="1"/>
  </cols>
  <sheetData>
    <row r="1" spans="1:17" x14ac:dyDescent="0.25">
      <c r="A1" s="53" t="s">
        <v>38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</row>
    <row r="2" spans="1:17" x14ac:dyDescent="0.25">
      <c r="A2" s="54" t="s">
        <v>26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2"/>
      <c r="O2" s="52"/>
      <c r="P2" s="52"/>
      <c r="Q2" s="52"/>
    </row>
    <row r="3" spans="1:17" x14ac:dyDescent="0.25">
      <c r="A3" s="54" t="s">
        <v>27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2"/>
      <c r="N3" s="52"/>
      <c r="O3" s="52"/>
      <c r="P3" s="52"/>
      <c r="Q3" s="52"/>
    </row>
    <row r="4" spans="1:17" x14ac:dyDescent="0.25">
      <c r="A4" s="54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</row>
    <row r="5" spans="1:17" ht="38.25" x14ac:dyDescent="0.25">
      <c r="A5" s="46" t="s">
        <v>10</v>
      </c>
      <c r="B5" s="45" t="s">
        <v>11</v>
      </c>
      <c r="C5" s="15" t="s">
        <v>12</v>
      </c>
      <c r="D5" s="15" t="s">
        <v>28</v>
      </c>
      <c r="E5" s="15" t="s">
        <v>29</v>
      </c>
      <c r="F5" s="15" t="s">
        <v>30</v>
      </c>
      <c r="G5" s="15" t="s">
        <v>31</v>
      </c>
      <c r="H5" s="15" t="s">
        <v>32</v>
      </c>
      <c r="I5" s="16" t="s">
        <v>33</v>
      </c>
      <c r="J5" s="16" t="s">
        <v>34</v>
      </c>
      <c r="K5" s="7" t="s">
        <v>35</v>
      </c>
      <c r="L5" s="15" t="s">
        <v>36</v>
      </c>
      <c r="M5" s="15" t="s">
        <v>16</v>
      </c>
      <c r="N5" s="5"/>
      <c r="O5" s="5"/>
      <c r="P5" s="5"/>
      <c r="Q5" s="5"/>
    </row>
    <row r="6" spans="1:17" ht="25.5" x14ac:dyDescent="0.25">
      <c r="A6" s="47">
        <v>4</v>
      </c>
      <c r="B6" s="23" t="s">
        <v>17</v>
      </c>
      <c r="C6" s="22" t="s">
        <v>18</v>
      </c>
      <c r="D6" s="22">
        <v>1</v>
      </c>
      <c r="E6" s="22">
        <f>AVERAGE(2,4,6)</f>
        <v>4</v>
      </c>
      <c r="F6" s="49">
        <f>AVERAGE(2,2,1)</f>
        <v>1.6666666666666667</v>
      </c>
      <c r="G6" s="49">
        <v>2</v>
      </c>
      <c r="H6" s="49">
        <f>SUM(Tabla11[[#This Row],[DIAGNÓSTICO REMOTO (HORAS)]:[SOLUCIÓN (HORAS)]])</f>
        <v>8.6666666666666679</v>
      </c>
      <c r="I6" s="40">
        <v>44279.333333333336</v>
      </c>
      <c r="J6" s="40">
        <v>44279.416666666664</v>
      </c>
      <c r="K6" s="41">
        <v>2</v>
      </c>
      <c r="L6" s="25">
        <f>(H6-K6)/H6</f>
        <v>0.76923076923076927</v>
      </c>
      <c r="M6" s="25">
        <f>_xlfn.IFS('Oportunidad CCTV'!$L6&gt;=98%,0%,AND('Oportunidad CCTV'!$L6&gt;=95%,'Oportunidad CCTV'!$L6&lt;98%),2%,AND('Oportunidad CCTV'!$L6&gt;=85%,'Oportunidad CCTV'!$L6&lt;95%),3%,'Oportunidad CCTV'!$L6&lt;85%,5%)</f>
        <v>0.05</v>
      </c>
      <c r="N6" s="43"/>
      <c r="O6" s="5"/>
      <c r="P6" s="5"/>
      <c r="Q6" s="5"/>
    </row>
    <row r="7" spans="1:17" x14ac:dyDescent="0.25">
      <c r="A7" s="48">
        <v>4</v>
      </c>
      <c r="B7" s="28" t="s">
        <v>17</v>
      </c>
      <c r="C7" s="10" t="s">
        <v>19</v>
      </c>
      <c r="D7" s="10">
        <v>1</v>
      </c>
      <c r="E7" s="22">
        <f>AVERAGE(2,4,6)</f>
        <v>4</v>
      </c>
      <c r="F7" s="49">
        <f>AVERAGE(2,2,1)</f>
        <v>1.6666666666666667</v>
      </c>
      <c r="G7" s="49">
        <v>2</v>
      </c>
      <c r="H7" s="49">
        <f>SUM(Tabla11[[#This Row],[DIAGNÓSTICO REMOTO (HORAS)]:[SOLUCIÓN (HORAS)]])</f>
        <v>8.6666666666666679</v>
      </c>
      <c r="I7" s="11">
        <v>44280.083333333336</v>
      </c>
      <c r="J7" s="11">
        <v>44280.416666666664</v>
      </c>
      <c r="K7" s="12">
        <f>'Oportunidad CCTV'!$J7-'Oportunidad CCTV'!$I7</f>
        <v>0.33333333332848269</v>
      </c>
      <c r="L7" s="13">
        <f t="shared" ref="L7:L13" si="0">(H7-K7)/H7</f>
        <v>0.96153846153902123</v>
      </c>
      <c r="M7" s="13">
        <f>_xlfn.IFS('Oportunidad CCTV'!$L7&gt;=98%,0%,AND('Oportunidad CCTV'!$L7&gt;=95%,'Oportunidad CCTV'!$L7&lt;98%),2%,AND('Oportunidad CCTV'!$L7&gt;=85%,'Oportunidad CCTV'!$L7&lt;95%),3%,'Oportunidad CCTV'!$L7&lt;85%,5%)</f>
        <v>0.02</v>
      </c>
      <c r="N7" s="43"/>
      <c r="O7" s="6"/>
      <c r="P7" s="6"/>
      <c r="Q7" s="6"/>
    </row>
    <row r="8" spans="1:17" x14ac:dyDescent="0.25">
      <c r="A8" s="47">
        <v>4</v>
      </c>
      <c r="B8" s="23" t="s">
        <v>17</v>
      </c>
      <c r="C8" s="22" t="s">
        <v>20</v>
      </c>
      <c r="D8" s="22">
        <v>1</v>
      </c>
      <c r="E8" s="22">
        <f>AVERAGE(2,4,6)</f>
        <v>4</v>
      </c>
      <c r="F8" s="49">
        <f>AVERAGE(2,2,1)</f>
        <v>1.6666666666666667</v>
      </c>
      <c r="G8" s="49">
        <v>2</v>
      </c>
      <c r="H8" s="49">
        <f>SUM(Tabla11[[#This Row],[DIAGNÓSTICO REMOTO (HORAS)]:[SOLUCIÓN (HORAS)]])</f>
        <v>8.6666666666666679</v>
      </c>
      <c r="I8" s="40">
        <v>44281.333333333336</v>
      </c>
      <c r="J8" s="40">
        <v>44281.541666666664</v>
      </c>
      <c r="K8" s="41">
        <f>'Oportunidad CCTV'!$J8-'Oportunidad CCTV'!$I8</f>
        <v>0.20833333332848269</v>
      </c>
      <c r="L8" s="25">
        <f t="shared" si="0"/>
        <v>0.9759615384620981</v>
      </c>
      <c r="M8" s="25">
        <f>_xlfn.IFS('Oportunidad CCTV'!$L8&gt;=98%,0%,AND('Oportunidad CCTV'!$L8&gt;=95%,'Oportunidad CCTV'!$L8&lt;98%),2%,AND('Oportunidad CCTV'!$L8&gt;=85%,'Oportunidad CCTV'!$L8&lt;95%),3%,'Oportunidad CCTV'!$L8&lt;85%,5%)</f>
        <v>0.02</v>
      </c>
      <c r="N8" s="43"/>
      <c r="O8" s="6"/>
      <c r="P8" s="6"/>
      <c r="Q8" s="6"/>
    </row>
    <row r="9" spans="1:17" x14ac:dyDescent="0.25">
      <c r="A9" s="48">
        <v>4</v>
      </c>
      <c r="B9" s="28" t="s">
        <v>17</v>
      </c>
      <c r="C9" s="10" t="s">
        <v>21</v>
      </c>
      <c r="D9" s="10">
        <v>1</v>
      </c>
      <c r="E9" s="22">
        <f t="shared" ref="E9" si="1">AVERAGE(2,4,6)</f>
        <v>4</v>
      </c>
      <c r="F9" s="49">
        <f t="shared" ref="F9" si="2">AVERAGE(2,2,1)</f>
        <v>1.6666666666666667</v>
      </c>
      <c r="G9" s="49">
        <v>5</v>
      </c>
      <c r="H9" s="49">
        <f>SUM(Tabla11[[#This Row],[DIAGNÓSTICO REMOTO (HORAS)]:[SOLUCIÓN (HORAS)]])</f>
        <v>11.666666666666668</v>
      </c>
      <c r="I9" s="11">
        <v>44282.333333333336</v>
      </c>
      <c r="J9" s="11">
        <v>44282.416666666664</v>
      </c>
      <c r="K9" s="12">
        <f>'Oportunidad CCTV'!$J9-'Oportunidad CCTV'!$I9</f>
        <v>8.3333333328482695E-2</v>
      </c>
      <c r="L9" s="13">
        <f t="shared" si="0"/>
        <v>0.99285714285755866</v>
      </c>
      <c r="M9" s="13">
        <f>_xlfn.IFS('Oportunidad CCTV'!$L9&gt;=98%,0%,AND('Oportunidad CCTV'!$L9&gt;=95%,'Oportunidad CCTV'!$L9&lt;98%),2%,AND('Oportunidad CCTV'!$L9&gt;=85%,'Oportunidad CCTV'!$L9&lt;95%),3%,'Oportunidad CCTV'!$L9&lt;85%,5%)</f>
        <v>0</v>
      </c>
      <c r="N9" s="43"/>
      <c r="O9" s="6"/>
      <c r="P9" s="6"/>
      <c r="Q9" s="6"/>
    </row>
    <row r="10" spans="1:17" ht="25.5" x14ac:dyDescent="0.25">
      <c r="A10" s="47">
        <v>4</v>
      </c>
      <c r="B10" s="23" t="s">
        <v>17</v>
      </c>
      <c r="C10" s="22" t="s">
        <v>22</v>
      </c>
      <c r="D10" s="22">
        <v>1</v>
      </c>
      <c r="E10" s="22">
        <f>AVERAGE(3,5,7)</f>
        <v>5</v>
      </c>
      <c r="F10" s="22">
        <v>2</v>
      </c>
      <c r="G10" s="22">
        <v>2</v>
      </c>
      <c r="H10" s="49">
        <f>SUM(Tabla11[[#This Row],[DIAGNÓSTICO REMOTO (HORAS)]:[SOLUCIÓN (HORAS)]])</f>
        <v>10</v>
      </c>
      <c r="I10" s="40">
        <v>44283.333333333336</v>
      </c>
      <c r="J10" s="40">
        <v>44283.416666666664</v>
      </c>
      <c r="K10" s="41">
        <f>'Oportunidad CCTV'!$J10-'Oportunidad CCTV'!$I10</f>
        <v>8.3333333328482695E-2</v>
      </c>
      <c r="L10" s="25">
        <f t="shared" si="0"/>
        <v>0.99166666666715175</v>
      </c>
      <c r="M10" s="25">
        <f>_xlfn.IFS('Oportunidad CCTV'!$L10&gt;=98%,0%,AND('Oportunidad CCTV'!$L10&gt;=95%,'Oportunidad CCTV'!$L10&lt;98%),2%,AND('Oportunidad CCTV'!$L10&gt;=85%,'Oportunidad CCTV'!$L10&lt;95%),3%,'Oportunidad CCTV'!$L10&lt;85%,5%)</f>
        <v>0</v>
      </c>
      <c r="N10" s="43"/>
      <c r="O10" s="6"/>
      <c r="P10" s="6"/>
      <c r="Q10" s="6"/>
    </row>
    <row r="11" spans="1:17" ht="25.5" x14ac:dyDescent="0.25">
      <c r="A11" s="48">
        <v>4</v>
      </c>
      <c r="B11" s="28" t="s">
        <v>17</v>
      </c>
      <c r="C11" s="10" t="s">
        <v>23</v>
      </c>
      <c r="D11" s="10">
        <v>1</v>
      </c>
      <c r="E11" s="10">
        <f>AVERAGE(4,6,8)</f>
        <v>6</v>
      </c>
      <c r="F11" s="10">
        <v>2</v>
      </c>
      <c r="G11" s="10">
        <v>2</v>
      </c>
      <c r="H11" s="49">
        <f>SUM(Tabla11[[#This Row],[DIAGNÓSTICO REMOTO (HORAS)]:[SOLUCIÓN (HORAS)]])</f>
        <v>11</v>
      </c>
      <c r="I11" s="11">
        <v>44284.333333333336</v>
      </c>
      <c r="J11" s="11">
        <v>44284.416666666664</v>
      </c>
      <c r="K11" s="12">
        <v>2</v>
      </c>
      <c r="L11" s="13">
        <f t="shared" si="0"/>
        <v>0.81818181818181823</v>
      </c>
      <c r="M11" s="13">
        <f>_xlfn.IFS('Oportunidad CCTV'!$L11&gt;=98%,0%,AND('Oportunidad CCTV'!$L11&gt;=95%,'Oportunidad CCTV'!$L11&lt;98%),2%,AND('Oportunidad CCTV'!$L11&gt;=85%,'Oportunidad CCTV'!$L11&lt;95%),3%,'Oportunidad CCTV'!$L11&lt;85%,5%)</f>
        <v>0.05</v>
      </c>
      <c r="N11" s="43"/>
      <c r="O11" s="6"/>
      <c r="P11" s="6"/>
      <c r="Q11" s="6"/>
    </row>
    <row r="12" spans="1:17" x14ac:dyDescent="0.25">
      <c r="A12" s="47">
        <v>4</v>
      </c>
      <c r="B12" s="23" t="s">
        <v>17</v>
      </c>
      <c r="C12" s="22" t="s">
        <v>24</v>
      </c>
      <c r="D12" s="22">
        <v>1</v>
      </c>
      <c r="E12" s="22">
        <f>AVERAGE(3,5,7)</f>
        <v>5</v>
      </c>
      <c r="F12" s="22">
        <v>2</v>
      </c>
      <c r="G12" s="22">
        <v>2</v>
      </c>
      <c r="H12" s="49">
        <f>SUM(Tabla11[[#This Row],[DIAGNÓSTICO REMOTO (HORAS)]:[SOLUCIÓN (HORAS)]])</f>
        <v>10</v>
      </c>
      <c r="I12" s="40">
        <v>44285.333333333336</v>
      </c>
      <c r="J12" s="40">
        <v>44285.416666666664</v>
      </c>
      <c r="K12" s="41">
        <f>'Oportunidad CCTV'!$J12-'Oportunidad CCTV'!$I12</f>
        <v>8.3333333328482695E-2</v>
      </c>
      <c r="L12" s="25">
        <f t="shared" si="0"/>
        <v>0.99166666666715175</v>
      </c>
      <c r="M12" s="25">
        <f>_xlfn.IFS('Oportunidad CCTV'!$L12&gt;=98%,0%,AND('Oportunidad CCTV'!$L12&gt;=95%,'Oportunidad CCTV'!$L12&lt;98%),2%,AND('Oportunidad CCTV'!$L12&gt;=85%,'Oportunidad CCTV'!$L12&lt;95%),3%,'Oportunidad CCTV'!$L12&lt;85%,5%)</f>
        <v>0</v>
      </c>
      <c r="N12" s="43"/>
      <c r="O12" s="6"/>
      <c r="P12" s="6"/>
      <c r="Q12" s="6"/>
    </row>
    <row r="13" spans="1:17" x14ac:dyDescent="0.25">
      <c r="A13" s="48">
        <v>4</v>
      </c>
      <c r="B13" s="28" t="s">
        <v>17</v>
      </c>
      <c r="C13" s="10" t="s">
        <v>25</v>
      </c>
      <c r="D13" s="10">
        <v>1</v>
      </c>
      <c r="E13" s="22">
        <f>AVERAGE(2,4,6)</f>
        <v>4</v>
      </c>
      <c r="F13" s="49">
        <f>AVERAGE(2,2,1)</f>
        <v>1.6666666666666667</v>
      </c>
      <c r="G13" s="49">
        <v>2</v>
      </c>
      <c r="H13" s="49">
        <f>SUM(Tabla11[[#This Row],[DIAGNÓSTICO REMOTO (HORAS)]:[SOLUCIÓN (HORAS)]])</f>
        <v>8.6666666666666679</v>
      </c>
      <c r="I13" s="11">
        <v>44286.333333333336</v>
      </c>
      <c r="J13" s="11">
        <v>44286.416666666664</v>
      </c>
      <c r="K13" s="12">
        <f>'Oportunidad CCTV'!$J13-'Oportunidad CCTV'!$I13</f>
        <v>8.3333333328482695E-2</v>
      </c>
      <c r="L13" s="13">
        <f t="shared" si="0"/>
        <v>0.99038461538517508</v>
      </c>
      <c r="M13" s="13">
        <f>_xlfn.IFS('Oportunidad CCTV'!$L13&gt;=98%,0%,AND('Oportunidad CCTV'!$L13&gt;=95%,'Oportunidad CCTV'!$L13&lt;98%),2%,AND('Oportunidad CCTV'!$L13&gt;=85%,'Oportunidad CCTV'!$L13&lt;95%),3%,'Oportunidad CCTV'!$L13&lt;85%,5%)</f>
        <v>0</v>
      </c>
      <c r="N13" s="43"/>
      <c r="O13" s="44"/>
      <c r="P13" s="44"/>
      <c r="Q13" s="44"/>
    </row>
    <row r="16" spans="1:17" x14ac:dyDescent="0.25">
      <c r="B16" s="4" t="s">
        <v>2</v>
      </c>
      <c r="C16" s="4" t="s">
        <v>3</v>
      </c>
      <c r="D16" s="4" t="s">
        <v>4</v>
      </c>
      <c r="E16" s="4" t="s">
        <v>5</v>
      </c>
    </row>
    <row r="17" spans="2:5" ht="25.5" x14ac:dyDescent="0.25">
      <c r="B17" s="17" t="s">
        <v>6</v>
      </c>
      <c r="C17" s="17" t="s">
        <v>7</v>
      </c>
      <c r="D17" s="17" t="s">
        <v>8</v>
      </c>
      <c r="E17" s="17" t="s">
        <v>9</v>
      </c>
    </row>
    <row r="18" spans="2:5" x14ac:dyDescent="0.25">
      <c r="B18" s="18">
        <v>0</v>
      </c>
      <c r="C18" s="18">
        <v>0.02</v>
      </c>
      <c r="D18" s="18">
        <v>0.03</v>
      </c>
      <c r="E18" s="18">
        <v>0.05</v>
      </c>
    </row>
  </sheetData>
  <mergeCells count="4">
    <mergeCell ref="A4:Q4"/>
    <mergeCell ref="A1:M1"/>
    <mergeCell ref="A2:M2"/>
    <mergeCell ref="A3:L3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ignoredErrors>
    <ignoredError sqref="E11" formula="1"/>
  </ignoredErrors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Disp. CCTV</vt:lpstr>
      <vt:lpstr>Oportunidad CCTV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 de Microsoft Office</dc:creator>
  <cp:keywords/>
  <dc:description/>
  <cp:lastModifiedBy>Leidy Laura Zapata Graciano</cp:lastModifiedBy>
  <cp:revision/>
  <cp:lastPrinted>2021-02-23T17:57:47Z</cp:lastPrinted>
  <dcterms:created xsi:type="dcterms:W3CDTF">2020-03-15T22:35:46Z</dcterms:created>
  <dcterms:modified xsi:type="dcterms:W3CDTF">2021-10-26T23:14:36Z</dcterms:modified>
  <cp:category/>
  <cp:contentStatus/>
</cp:coreProperties>
</file>